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fumagalli\Desktop\fogli di calcolo RE definitivi\"/>
    </mc:Choice>
  </mc:AlternateContent>
  <workbookProtection workbookAlgorithmName="SHA-512" workbookHashValue="pKkuuyvUJARGQC1xGlUPUH2HTEF26u2sWYlus/s3wdTFiIOWkC3lM9LqQMkzoVzdV5pclPeRPulktjqAi9Cc3g==" workbookSaltValue="fseXGdxZVWf2Hn6SQvmbnA==" workbookSpinCount="100000" lockStructure="1"/>
  <bookViews>
    <workbookView xWindow="0" yWindow="0" windowWidth="28800" windowHeight="12435" tabRatio="750" activeTab="2"/>
  </bookViews>
  <sheets>
    <sheet name="Istruzioni" sheetId="16" r:id="rId1"/>
    <sheet name="Definizioni" sheetId="17" r:id="rId2"/>
    <sheet name="dati" sheetId="1" r:id="rId3"/>
    <sheet name="misura1_BS" sheetId="9" state="hidden" r:id="rId4"/>
    <sheet name="misura2_BS" sheetId="5" state="hidden" r:id="rId5"/>
    <sheet name="misura3_BS" sheetId="4" state="hidden" r:id="rId6"/>
    <sheet name="misura4_BS" sheetId="8" state="hidden" r:id="rId7"/>
    <sheet name="misura5_BS" sheetId="12" state="hidden" r:id="rId8"/>
    <sheet name="misura6_BS" sheetId="6" state="hidden" r:id="rId9"/>
    <sheet name="misura8_BS" sheetId="15" state="hidden" r:id="rId10"/>
  </sheets>
  <definedNames>
    <definedName name="_Hlk31123885" localSheetId="2">dati!$F$109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51" i="1" l="1"/>
  <c r="D9" i="1" l="1"/>
  <c r="C53" i="15" l="1"/>
  <c r="C44" i="15"/>
  <c r="D129" i="1" l="1"/>
  <c r="C36" i="15" l="1"/>
  <c r="C60" i="15" s="1"/>
  <c r="C11" i="15" l="1"/>
  <c r="C12" i="15"/>
  <c r="N15" i="15" s="1"/>
  <c r="C14" i="15"/>
  <c r="C15" i="15"/>
  <c r="D90" i="1"/>
  <c r="Q2" i="6" s="1"/>
  <c r="K22" i="6" s="1"/>
  <c r="D94" i="1" s="1"/>
  <c r="Q3" i="6"/>
  <c r="C91" i="1" s="1"/>
  <c r="E6" i="12"/>
  <c r="D79" i="1" s="1"/>
  <c r="P4" i="8"/>
  <c r="P6" i="8"/>
  <c r="Q3" i="5"/>
  <c r="C50" i="1" s="1"/>
  <c r="D33" i="15"/>
  <c r="B33" i="15"/>
  <c r="C49" i="15"/>
  <c r="C47" i="15"/>
  <c r="C46" i="15"/>
  <c r="C48" i="15"/>
  <c r="J6" i="12"/>
  <c r="P21" i="8"/>
  <c r="Q2" i="4"/>
  <c r="Q14" i="4"/>
  <c r="Q2" i="5"/>
  <c r="Q4" i="5"/>
  <c r="Q17" i="6"/>
  <c r="Q8" i="6"/>
  <c r="Q4" i="6" s="1"/>
  <c r="D17" i="6" s="1"/>
  <c r="D19" i="6" s="1"/>
  <c r="D14" i="4" l="1"/>
  <c r="G61" i="1" s="1"/>
  <c r="D95" i="1"/>
  <c r="G95" i="1"/>
  <c r="B50" i="15"/>
  <c r="D50" i="15" s="1"/>
  <c r="C19" i="15"/>
  <c r="C18" i="15"/>
  <c r="M5" i="9"/>
  <c r="D16" i="5"/>
  <c r="D18" i="5" s="1"/>
  <c r="K21" i="5"/>
  <c r="D54" i="1" s="1"/>
  <c r="H51" i="15"/>
  <c r="B51" i="15" s="1"/>
  <c r="D51" i="15" s="1"/>
  <c r="P10" i="8"/>
  <c r="D70" i="1" s="1"/>
  <c r="D14" i="8"/>
  <c r="D16" i="8" s="1"/>
  <c r="N9" i="15"/>
  <c r="M4" i="9"/>
  <c r="P8" i="8"/>
  <c r="C69" i="1" s="1"/>
  <c r="D16" i="4" l="1"/>
  <c r="D61" i="1" s="1"/>
  <c r="G140" i="1"/>
  <c r="D140" i="1"/>
  <c r="D39" i="1"/>
  <c r="G39" i="1" s="1"/>
  <c r="D41" i="1"/>
  <c r="D38" i="1"/>
  <c r="G38" i="1" s="1"/>
  <c r="D44" i="1"/>
  <c r="G44" i="1" s="1"/>
  <c r="B22" i="15"/>
  <c r="D22" i="15" s="1"/>
  <c r="D18" i="15"/>
  <c r="B23" i="15"/>
  <c r="D23" i="15" s="1"/>
  <c r="D19" i="15"/>
  <c r="K24" i="8"/>
  <c r="D72" i="1" s="1"/>
  <c r="D73" i="1" s="1"/>
  <c r="D12" i="12"/>
  <c r="D80" i="1" s="1"/>
  <c r="D55" i="15"/>
  <c r="D130" i="1" s="1"/>
  <c r="D55" i="1"/>
  <c r="G55" i="1"/>
  <c r="D10" i="9"/>
  <c r="G41" i="1" s="1"/>
  <c r="B55" i="15"/>
  <c r="G130" i="1" s="1"/>
  <c r="D138" i="1" l="1"/>
  <c r="D142" i="1" s="1"/>
  <c r="C17" i="15"/>
  <c r="D118" i="1" s="1"/>
  <c r="G80" i="1"/>
  <c r="G73" i="1"/>
  <c r="D12" i="9"/>
  <c r="G138" i="1" l="1"/>
  <c r="D119" i="1"/>
  <c r="D149" i="1" s="1"/>
  <c r="G119" i="1" l="1"/>
  <c r="G149" i="1" s="1"/>
</calcChain>
</file>

<file path=xl/sharedStrings.xml><?xml version="1.0" encoding="utf-8"?>
<sst xmlns="http://schemas.openxmlformats.org/spreadsheetml/2006/main" count="356" uniqueCount="191">
  <si>
    <t>campo/valore da inserire a cura del progettista</t>
  </si>
  <si>
    <t>campo/valore calocolato automaticamente. Rappresenta il valore minimo per poter includere la misura nel computo della riduzione della Co2. Sotto tale valore, la misura NON verrà considerata.</t>
  </si>
  <si>
    <t>campo/valore calcolato automaticamento</t>
  </si>
  <si>
    <t>campo/valore calcolato automaticamente. Quando la risposta diventa sì, anche il colore della cella cambia diventando verde.</t>
  </si>
  <si>
    <t>I paragrafi citati nei titoli delle misure fanno riferimento alla SCHEDA 7 Allegato I del Regolamento edilizio</t>
  </si>
  <si>
    <t>Per ulteriori chiarimenti sulle misure far riferimento alla SCHEDA 7 Allegato I del Regolamento edilizio</t>
  </si>
  <si>
    <t xml:space="preserve"> Allegato 1 al Regolamento edilizio per l’attuazione della disciplina di cui all'art. 31.33 punto 3 “Emissioni di Co2eq e indice di riduzione dell’impatto climatico (RIC)” del Regolamento edilizio, contenente la metodologia di calcolo per la minimizzazione delle emissioni di carbonio e per il raggiungimento dell’Indice di riduzione di impatto climatico – RIC</t>
  </si>
  <si>
    <t>nuova costruzione o ristrutturazione urbanistica o ristrutturazione edilizia con demolizione e ricostruzione</t>
  </si>
  <si>
    <t>DATI GENERALI DI PROGETTO</t>
  </si>
  <si>
    <t>ristrutturazione importante di I livello</t>
  </si>
  <si>
    <t>CAMPI DA INSERIRE A CURA DEL PROGETTISTA</t>
  </si>
  <si>
    <t>Tipo di intervento</t>
  </si>
  <si>
    <t>sì</t>
  </si>
  <si>
    <t>no</t>
  </si>
  <si>
    <t>superficie utile ai sensi del DDUO 2456/2017 e s.m.i.</t>
  </si>
  <si>
    <t>m2</t>
  </si>
  <si>
    <t>di cui residenziale</t>
  </si>
  <si>
    <t>di cui  altre destinazioni d'uso</t>
  </si>
  <si>
    <t>MISURE PER LA MINIMIZZAZIONE DELLE EMISSIONI</t>
  </si>
  <si>
    <t>1. Soluzioni a elevate prestazioni energetiche (par. 1.3.1)</t>
  </si>
  <si>
    <t>Edificio di progetto</t>
  </si>
  <si>
    <t>Consumi energetici per vettore</t>
  </si>
  <si>
    <t>gas naturale</t>
  </si>
  <si>
    <t>kWh/anno</t>
  </si>
  <si>
    <t>GPL</t>
  </si>
  <si>
    <t>Gasolio</t>
  </si>
  <si>
    <t>Energia Elettrica da  rete</t>
  </si>
  <si>
    <t>Teleriscaldamento</t>
  </si>
  <si>
    <t>Teleraffrescamento</t>
  </si>
  <si>
    <t>Biomasse</t>
  </si>
  <si>
    <r>
      <t xml:space="preserve">Edificio di riferimento ai sensi del DDUO 2456/2017
</t>
    </r>
    <r>
      <rPr>
        <u/>
        <sz val="11"/>
        <color indexed="8"/>
        <rFont val="Calibri"/>
        <family val="2"/>
      </rPr>
      <t>(da compilare solo per ristrutturazione importante di I livello)</t>
    </r>
  </si>
  <si>
    <t>COMPILAZIONE AUTOMATICA</t>
  </si>
  <si>
    <t>CASO A - restauro o risanamento conservativo o ristrutturazione edilizia</t>
  </si>
  <si>
    <r>
      <t>Emissioni di CO</t>
    </r>
    <r>
      <rPr>
        <vertAlign val="subscript"/>
        <sz val="11"/>
        <color indexed="8"/>
        <rFont val="Calibri"/>
        <family val="2"/>
      </rPr>
      <t>2eq</t>
    </r>
    <r>
      <rPr>
        <sz val="11"/>
        <color theme="1"/>
        <rFont val="Calibri"/>
        <family val="2"/>
        <scheme val="minor"/>
      </rPr>
      <t xml:space="preserve"> edificio di progetto </t>
    </r>
  </si>
  <si>
    <t>kg CO2eq/m2 anno</t>
  </si>
  <si>
    <t xml:space="preserve">kgCO2eq/anno </t>
  </si>
  <si>
    <t xml:space="preserve">Emissioni di CO2eq edificio di riferimento </t>
  </si>
  <si>
    <t>riduzione delle emissioni rispetto all'edificio di riferimento</t>
  </si>
  <si>
    <t>CASO B - nuova costruzione o ristrutturazione urbanistica o ristrutturazione edilizia con demolizione e ricostruzione</t>
  </si>
  <si>
    <t>Emissioni di CO2eq edificio di progetto</t>
  </si>
  <si>
    <t>CAMPI DA COMPILARE IN BASE AL PROGETTO</t>
  </si>
  <si>
    <t>2.Dotazione di superfici e coperture verdi (par. 1.3.2)</t>
  </si>
  <si>
    <t xml:space="preserve">superficie totale del sito </t>
  </si>
  <si>
    <t>superficie minima di riferimento per area verde totale del sito</t>
  </si>
  <si>
    <t>superficie totale a verde con vegetazione esistente e di progetto (per le tipologie di verde ammesso vedi par. 2.2)</t>
  </si>
  <si>
    <t>n.alberi piantumati</t>
  </si>
  <si>
    <t>la misura viene considerata nel computo delle emissioni?</t>
  </si>
  <si>
    <t>riduzione delle emissioni conseguita</t>
  </si>
  <si>
    <t>3. Recupero delle acque meteoriche (par. 1.3.3)</t>
  </si>
  <si>
    <t>volume annuo di acqua meteorica recuperata (ad es. per usi irrigui o per servizi igienici)</t>
  </si>
  <si>
    <t>m3</t>
  </si>
  <si>
    <t>4. Dotazione di dispositivi per il risparmio idrico (par. 1.3.3)</t>
  </si>
  <si>
    <t xml:space="preserve">Consumo di acqua stimato sulla base di elenco apparecchiature e accessori standard </t>
  </si>
  <si>
    <t>m3/anno</t>
  </si>
  <si>
    <t>Consumo di acqua stimato sulla base di elenco apparecchiature e accessori di progetto</t>
  </si>
  <si>
    <t>Risparmio idrico - valore minimo di riferimento</t>
  </si>
  <si>
    <t>Risparmio idrico - valore di progetto</t>
  </si>
  <si>
    <t>5.Ricorso a materiali da costruzione con contenuto di recupero o riciclato (par. 1.3.4)</t>
  </si>
  <si>
    <t>l'intervento rispetta i CAM, Criteri Ambientali Minimi, per la parte riferita a materiali con contenuto riciclato o di recupero? ( DM 11 ottobre 2017 , allegato 2, par. 2.4.1.2 ‘Materia recuperata o riciclata’)</t>
  </si>
  <si>
    <t>6.Realizzazione di superfici esterne che riducono l’effetto ‘isola di calore’ (par. 1.3.5)</t>
  </si>
  <si>
    <t xml:space="preserve">superficie totale delle aree pavimentate (superficie aree esterne ad uso pedonale, ciclabile e carrabile e l'impronta dell'edificio) </t>
  </si>
  <si>
    <t xml:space="preserve">area pavimentata ombreggiata da alberi </t>
  </si>
  <si>
    <t>area esterna ombreggiata da impianti solari</t>
  </si>
  <si>
    <t>area esterna ombreggiata da strutture architettoniche con SRI &gt;=29</t>
  </si>
  <si>
    <t>aree pavimentate con SRI &gt;=29</t>
  </si>
  <si>
    <t>area con elementi grigliati permeabile per almeno il 50%</t>
  </si>
  <si>
    <t>area totale schermata</t>
  </si>
  <si>
    <t>area minima schermata</t>
  </si>
  <si>
    <r>
      <t>fabbisogno specifico di energia termica per raffrescamento (</t>
    </r>
    <r>
      <rPr>
        <u/>
        <sz val="11"/>
        <rFont val="Calibri"/>
        <family val="2"/>
        <scheme val="minor"/>
      </rPr>
      <t>dato obbligatorio al fine del conteggio della misura</t>
    </r>
    <r>
      <rPr>
        <sz val="11"/>
        <rFont val="Calibri"/>
        <family val="2"/>
        <scheme val="minor"/>
      </rPr>
      <t>)</t>
    </r>
  </si>
  <si>
    <t>7.Dotazione di spazi idonei per il parcheggio di biciclette e installazione di punti ricarica per veicoli elettrici (par. 1.3.6)</t>
  </si>
  <si>
    <t>Parte da compilare solo per interventi di nuova costruzione, ampliamenti e ristrutturazioni edilizie che comportino demolizione e ricostruzione delle strutture esistenti e nel caso in cui si sostituisca una destinazione con un’altra per la quale si richieda una maggiore quantità di parcheggi</t>
  </si>
  <si>
    <t>n. posti auto di progetto</t>
  </si>
  <si>
    <t>n.</t>
  </si>
  <si>
    <t>n. posti-bici da art. 31.9</t>
  </si>
  <si>
    <t>n. posti-bici di progetto</t>
  </si>
  <si>
    <t>n. punti di ricarica installati</t>
  </si>
  <si>
    <t>La misura viene considerata nel computo delle emissioni?</t>
  </si>
  <si>
    <t>Parte da compilare solo per interventi di ristrutturazione importante di I livello</t>
  </si>
  <si>
    <t>Posti auto esistenti</t>
  </si>
  <si>
    <t>n. posti -bici aggiuntivi</t>
  </si>
  <si>
    <t>n. punti di ricarica eventualmente già presenti (prima dell'esecuzione dell'intervento)</t>
  </si>
  <si>
    <r>
      <rPr>
        <sz val="11"/>
        <color indexed="63"/>
        <rFont val="Calibri"/>
        <family val="2"/>
      </rPr>
      <t xml:space="preserve"> n. nuovi punti di ricarica installati</t>
    </r>
  </si>
  <si>
    <t>CAMPI COMPILATI AUTOMATICAMENTE</t>
  </si>
  <si>
    <t>VERIFICA</t>
  </si>
  <si>
    <r>
      <t xml:space="preserve">Riduzione delle emissioni  conseguita (somma esiti misure da 1 a 7) - Totale </t>
    </r>
    <r>
      <rPr>
        <sz val="11"/>
        <color theme="1"/>
        <rFont val="Calibri"/>
        <family val="2"/>
        <scheme val="minor"/>
      </rPr>
      <t>(valore annuo)</t>
    </r>
    <r>
      <rPr>
        <sz val="11"/>
        <color indexed="8"/>
        <rFont val="Calibri"/>
        <family val="2"/>
      </rPr>
      <t xml:space="preserve"> </t>
    </r>
  </si>
  <si>
    <t>kg CO2eq/ anno</t>
  </si>
  <si>
    <r>
      <t xml:space="preserve">Obiettivo di riduzione (15% rispetto alle emissioni dell'edificio di riferimento)  </t>
    </r>
    <r>
      <rPr>
        <sz val="11"/>
        <color theme="1"/>
        <rFont val="Calibri"/>
        <family val="2"/>
        <scheme val="minor"/>
      </rPr>
      <t>(valore annuo)</t>
    </r>
  </si>
  <si>
    <t>L'intervento rispetta i requisiti di cui all'Art.31.33 del Regolamento edilizio?</t>
  </si>
  <si>
    <t>NUOVA COSTRUZIONE O RISTRUTTURAZIONE URBANISTICA O RISTRUTTURAZIONE EDILIZIA CON DEMOLIZIONE E RICOSTRUZIONE</t>
  </si>
  <si>
    <r>
      <t xml:space="preserve">Emissioni residue da compensare (somma esiti misure da 2 a 7) - Totale </t>
    </r>
    <r>
      <rPr>
        <sz val="11"/>
        <color theme="1"/>
        <rFont val="Calibri"/>
        <family val="2"/>
        <scheme val="minor"/>
      </rPr>
      <t>(valore annuo)</t>
    </r>
    <r>
      <rPr>
        <sz val="11"/>
        <color indexed="8"/>
        <rFont val="Calibri"/>
        <family val="2"/>
      </rPr>
      <t xml:space="preserve"> </t>
    </r>
  </si>
  <si>
    <t>L'intervento rispetta i requisiti di cui all'Art.31.33 del Regolamento edilizio (neutralità carbonica)?</t>
  </si>
  <si>
    <t>MISURA 1</t>
  </si>
  <si>
    <t xml:space="preserve"> Soluzioni a elevate prestazioni energetiche </t>
  </si>
  <si>
    <t>Emissioni di CO2 edificio di riferimento</t>
  </si>
  <si>
    <t>kg CO2/m2 anno</t>
  </si>
  <si>
    <t>Emissioni di CO2 edificio di progetto</t>
  </si>
  <si>
    <t xml:space="preserve">Emissioni </t>
  </si>
  <si>
    <t>Emissioni evitate</t>
  </si>
  <si>
    <t>kg CO2/ anno</t>
  </si>
  <si>
    <t>Emissioni evitate/m2</t>
  </si>
  <si>
    <t>kgCO2eq/kwh</t>
  </si>
  <si>
    <t>Energia Elettrica</t>
  </si>
  <si>
    <t>Fattore di emissione TLR da utilizzare</t>
  </si>
  <si>
    <t>Misura</t>
  </si>
  <si>
    <t>Dotazione di aree a verde</t>
  </si>
  <si>
    <t>area verde  totale del sito</t>
  </si>
  <si>
    <t>area verde minima di riferimento</t>
  </si>
  <si>
    <t>kg/ anno</t>
  </si>
  <si>
    <t>Fattore di emissione superficie a verde</t>
  </si>
  <si>
    <t>kg/m2 anno</t>
  </si>
  <si>
    <t>Fattore di emissione medio albero</t>
  </si>
  <si>
    <t>kg/albero anno</t>
  </si>
  <si>
    <t>L'azione presenta i requisiti minimi per poter essere considerata nel computo delle emissioni evitate?</t>
  </si>
  <si>
    <t>MISURA</t>
  </si>
  <si>
    <t>Recupero delle acque meteoriche</t>
  </si>
  <si>
    <t>volume annuo di acqua meteorica recuperata</t>
  </si>
  <si>
    <t>kg/anno</t>
  </si>
  <si>
    <t>Fattore di emissione</t>
  </si>
  <si>
    <t>kg/kWh</t>
  </si>
  <si>
    <t>consumo specifico approvvigionamento idropotabile</t>
  </si>
  <si>
    <t>kWh/m3</t>
  </si>
  <si>
    <t>Dotazione di dispositivi per il risparmio idrico</t>
  </si>
  <si>
    <t>Consumo di acqua stimato sulla base di elenco apparecchiature e accessori standard di cui alla tabella 1 per residenziale e tabella 2 per non residenziale</t>
  </si>
  <si>
    <t>Apparecchiature per edifici residenziali</t>
  </si>
  <si>
    <t>Valori di riferimento</t>
  </si>
  <si>
    <t>WC residenziali</t>
  </si>
  <si>
    <t>6 litri per flusso</t>
  </si>
  <si>
    <t>Rubinetti di lavabi residenziali</t>
  </si>
  <si>
    <t>8,5 l/minuto</t>
  </si>
  <si>
    <t>Lavelli cucina</t>
  </si>
  <si>
    <t>Doccia residenziale</t>
  </si>
  <si>
    <t>9,5 l/minuto</t>
  </si>
  <si>
    <t>Tabella 2</t>
  </si>
  <si>
    <t>Apparecchiature per edifici non residenziali</t>
  </si>
  <si>
    <t>WC commerciali</t>
  </si>
  <si>
    <t>Rubinetti di lavabi commerciali</t>
  </si>
  <si>
    <t>8,5 l/minuto per hotel e ospedali</t>
  </si>
  <si>
    <t>consumo specifico fognatura e depurazione</t>
  </si>
  <si>
    <t>2  l/minuto per le altre destinazioni</t>
  </si>
  <si>
    <t>Ricorso a materiali da costruzione con contenuto di recupero o riciclato</t>
  </si>
  <si>
    <t>Il progetto rispetta quanto previsto dal DM 11 ottobre 2017 , allegato 2, par. 2.4.1.2 ‘Materia recuperata o riciclata’?</t>
  </si>
  <si>
    <t>riduzione</t>
  </si>
  <si>
    <t>Effetto isola di calore: superifici esterne</t>
  </si>
  <si>
    <t>area del sito che rispetta i requisiti di riflettanza e ombreggiamento</t>
  </si>
  <si>
    <t>Area minima di riferimento</t>
  </si>
  <si>
    <t>diminuzione dei consumi per raffrescamento</t>
  </si>
  <si>
    <t>kWh</t>
  </si>
  <si>
    <t>COP rif</t>
  </si>
  <si>
    <t>fabbisogno specifico di energia termica per raffrescamento</t>
  </si>
  <si>
    <t>kWh/m2</t>
  </si>
  <si>
    <t>Misura n.8</t>
  </si>
  <si>
    <t>g/km-veicolo</t>
  </si>
  <si>
    <t>occupazione media veicolo</t>
  </si>
  <si>
    <t>persone/veicolo</t>
  </si>
  <si>
    <t>sup media posto bici</t>
  </si>
  <si>
    <t>percorrenza media sostituita</t>
  </si>
  <si>
    <t>km</t>
  </si>
  <si>
    <t>n. giorni utilizzo anno (bici)</t>
  </si>
  <si>
    <t>n. spostamenti/giorno</t>
  </si>
  <si>
    <t>Nuove costruzioni e demolizioni e ricostruzioni</t>
  </si>
  <si>
    <t>n.posti bici in nuova nuova costruz</t>
  </si>
  <si>
    <t>soglia accesso bici</t>
  </si>
  <si>
    <t>n. stalli bici ad art. 31.9</t>
  </si>
  <si>
    <t>spostamento da auto a bici</t>
  </si>
  <si>
    <t>n. stalli bici di progetto</t>
  </si>
  <si>
    <t>soglia punti di ricarica</t>
  </si>
  <si>
    <t>detrazione punti di ricarica</t>
  </si>
  <si>
    <t>numero sogliapunti di ricarica</t>
  </si>
  <si>
    <t>(n. stalli di progetto) - (n. stalli previsti da art. 31.9)&gt;=0,30*(n. stalli previsti da art. 31.9)</t>
  </si>
  <si>
    <t>n. posto auto elettriche di progetto&gt;= 0,5*n. posti auto</t>
  </si>
  <si>
    <t>Emissioni evitate bici</t>
  </si>
  <si>
    <t>kgCO2eq/anno</t>
  </si>
  <si>
    <t>kgCO2eq/m2*anno</t>
  </si>
  <si>
    <t>Emissioni evitate punti di ricarica</t>
  </si>
  <si>
    <t>Totale emissioni evitate per nuove costruzioni</t>
  </si>
  <si>
    <t xml:space="preserve"> </t>
  </si>
  <si>
    <t>Per le nuove edificazioni l'indicatore viene considerato?</t>
  </si>
  <si>
    <t>Ristrutturazione importante di I livello</t>
  </si>
  <si>
    <t>Il progetto prevede  aree di sosta private aggiuntive per veicoli motorizzati?</t>
  </si>
  <si>
    <t>n. posti-bici aggiuntivi</t>
  </si>
  <si>
    <t>n. punti di ricarica presenti in precedenza</t>
  </si>
  <si>
    <t>emissioni evitate bici</t>
  </si>
  <si>
    <t>emissioni evitate ricarica elettrica</t>
  </si>
  <si>
    <t>Per gli edifici esistenti l'indicatore viene considerato?</t>
  </si>
  <si>
    <t>Totale emissioni evitate per costruzioni esistenti</t>
  </si>
  <si>
    <t>L'INDICATORE 8 RIENTRA NEL COMPUTO?</t>
  </si>
  <si>
    <t>RISTRUTTURAZIONE IMPORTANTE DI I LIVELLO</t>
  </si>
  <si>
    <t>I colori delle varie celle hanno i seguenti significati:</t>
  </si>
  <si>
    <t xml:space="preserve"> n. nuovi punti di ricarica installati</t>
  </si>
  <si>
    <t>Il progetto prevede  aree di sosta private aggiuntive per veicoli motorizzati? (in caso affermativo, la misura non viene considerata nel computo)</t>
  </si>
  <si>
    <t>Allegato A 
Foglio di calcolo per la minimizzazione delle emissioni climalteranti
Aggiornamento del 16/06/2022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</si>
</sst>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0.0000"/>
  </numFmts>
  <fonts count="25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  <font>
      <u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u/>
      <sz val="11"/>
      <name val="Calibri"/>
      <family val="2"/>
    </font>
    <font>
      <vertAlign val="subscript"/>
      <sz val="11"/>
      <color indexed="8"/>
      <name val="Calibri"/>
      <family val="2"/>
    </font>
    <font>
      <sz val="10"/>
      <color indexed="63"/>
      <name val="Calibri"/>
      <family val="2"/>
    </font>
    <font>
      <u/>
      <sz val="11"/>
      <name val="Calibri"/>
      <family val="2"/>
    </font>
    <font>
      <sz val="11"/>
      <color indexed="63"/>
      <name val="Calibri"/>
      <family val="2"/>
    </font>
    <font>
      <b/>
      <sz val="14"/>
      <color indexed="8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rgb="FFFF0000"/>
      <name val="Calibri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0">
    <xf numFmtId="0" fontId="0" fillId="0" borderId="0" xfId="0"/>
    <xf numFmtId="0" fontId="0" fillId="2" borderId="0" xfId="0" applyFill="1"/>
    <xf numFmtId="0" fontId="0" fillId="0" borderId="0" xfId="0" applyAlignment="1">
      <alignment vertical="top" wrapText="1"/>
    </xf>
    <xf numFmtId="165" fontId="0" fillId="2" borderId="0" xfId="0" applyNumberFormat="1" applyFill="1"/>
    <xf numFmtId="4" fontId="0" fillId="0" borderId="0" xfId="0" applyNumberFormat="1"/>
    <xf numFmtId="164" fontId="0" fillId="0" borderId="0" xfId="0" applyNumberFormat="1"/>
    <xf numFmtId="2" fontId="0" fillId="0" borderId="0" xfId="0" applyNumberForma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horizontal="justify" vertical="center"/>
    </xf>
    <xf numFmtId="0" fontId="8" fillId="0" borderId="1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0" xfId="0" applyFont="1" applyAlignment="1">
      <alignment horizontal="justify" vertical="center"/>
    </xf>
    <xf numFmtId="0" fontId="8" fillId="0" borderId="5" xfId="0" applyFont="1" applyBorder="1" applyAlignment="1">
      <alignment horizontal="justify" vertical="center" wrapText="1"/>
    </xf>
    <xf numFmtId="9" fontId="0" fillId="0" borderId="0" xfId="0" applyNumberFormat="1"/>
    <xf numFmtId="0" fontId="10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vertical="top" wrapText="1"/>
    </xf>
    <xf numFmtId="0" fontId="0" fillId="4" borderId="0" xfId="0" applyFill="1"/>
    <xf numFmtId="0" fontId="3" fillId="0" borderId="0" xfId="0" applyFont="1"/>
    <xf numFmtId="0" fontId="0" fillId="5" borderId="0" xfId="0" applyFill="1"/>
    <xf numFmtId="0" fontId="0" fillId="5" borderId="0" xfId="0" applyFill="1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5" xfId="0" applyBorder="1"/>
    <xf numFmtId="0" fontId="0" fillId="0" borderId="8" xfId="0" applyBorder="1" applyAlignment="1">
      <alignment wrapText="1"/>
    </xf>
    <xf numFmtId="0" fontId="1" fillId="0" borderId="8" xfId="0" applyFont="1" applyBorder="1"/>
    <xf numFmtId="0" fontId="0" fillId="0" borderId="9" xfId="0" applyBorder="1"/>
    <xf numFmtId="0" fontId="0" fillId="0" borderId="4" xfId="0" applyBorder="1"/>
    <xf numFmtId="0" fontId="3" fillId="0" borderId="10" xfId="0" applyFont="1" applyBorder="1"/>
    <xf numFmtId="0" fontId="15" fillId="0" borderId="8" xfId="0" applyFont="1" applyBorder="1"/>
    <xf numFmtId="0" fontId="0" fillId="0" borderId="8" xfId="0" applyBorder="1"/>
    <xf numFmtId="0" fontId="0" fillId="2" borderId="8" xfId="0" applyFill="1" applyBorder="1" applyAlignment="1">
      <alignment wrapText="1"/>
    </xf>
    <xf numFmtId="0" fontId="0" fillId="0" borderId="11" xfId="0" applyBorder="1" applyAlignment="1">
      <alignment wrapText="1"/>
    </xf>
    <xf numFmtId="0" fontId="3" fillId="0" borderId="6" xfId="0" applyFont="1" applyBorder="1" applyAlignment="1">
      <alignment horizontal="center" vertical="center"/>
    </xf>
    <xf numFmtId="0" fontId="0" fillId="3" borderId="12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2" borderId="9" xfId="0" applyFill="1" applyBorder="1"/>
    <xf numFmtId="0" fontId="9" fillId="0" borderId="8" xfId="0" applyFont="1" applyBorder="1" applyAlignment="1">
      <alignment vertical="top" wrapText="1"/>
    </xf>
    <xf numFmtId="0" fontId="0" fillId="2" borderId="5" xfId="0" applyFill="1" applyBorder="1"/>
    <xf numFmtId="0" fontId="0" fillId="2" borderId="11" xfId="0" applyFill="1" applyBorder="1" applyAlignment="1">
      <alignment wrapText="1"/>
    </xf>
    <xf numFmtId="0" fontId="0" fillId="6" borderId="12" xfId="0" applyFill="1" applyBorder="1"/>
    <xf numFmtId="0" fontId="11" fillId="7" borderId="10" xfId="0" applyFont="1" applyFill="1" applyBorder="1" applyAlignment="1">
      <alignment wrapText="1"/>
    </xf>
    <xf numFmtId="0" fontId="0" fillId="7" borderId="6" xfId="0" applyFill="1" applyBorder="1"/>
    <xf numFmtId="0" fontId="0" fillId="7" borderId="7" xfId="0" applyFill="1" applyBorder="1"/>
    <xf numFmtId="0" fontId="0" fillId="7" borderId="8" xfId="0" applyFill="1" applyBorder="1" applyAlignment="1">
      <alignment wrapText="1"/>
    </xf>
    <xf numFmtId="0" fontId="0" fillId="7" borderId="0" xfId="0" applyFill="1"/>
    <xf numFmtId="0" fontId="0" fillId="7" borderId="5" xfId="0" applyFill="1" applyBorder="1"/>
    <xf numFmtId="0" fontId="0" fillId="7" borderId="8" xfId="0" applyFill="1" applyBorder="1" applyAlignment="1">
      <alignment vertical="top" wrapText="1"/>
    </xf>
    <xf numFmtId="0" fontId="0" fillId="7" borderId="0" xfId="0" applyFill="1" applyProtection="1">
      <protection locked="0"/>
    </xf>
    <xf numFmtId="0" fontId="0" fillId="7" borderId="11" xfId="0" applyFill="1" applyBorder="1" applyAlignment="1">
      <alignment wrapText="1"/>
    </xf>
    <xf numFmtId="0" fontId="0" fillId="7" borderId="9" xfId="0" applyFill="1" applyBorder="1"/>
    <xf numFmtId="2" fontId="0" fillId="7" borderId="6" xfId="0" applyNumberFormat="1" applyFill="1" applyBorder="1"/>
    <xf numFmtId="0" fontId="6" fillId="7" borderId="8" xfId="0" applyFont="1" applyFill="1" applyBorder="1" applyAlignment="1">
      <alignment wrapText="1"/>
    </xf>
    <xf numFmtId="2" fontId="0" fillId="7" borderId="0" xfId="0" applyNumberFormat="1" applyFill="1"/>
    <xf numFmtId="0" fontId="10" fillId="7" borderId="10" xfId="0" applyFont="1" applyFill="1" applyBorder="1" applyAlignment="1">
      <alignment vertical="center" wrapText="1"/>
    </xf>
    <xf numFmtId="0" fontId="10" fillId="7" borderId="10" xfId="0" applyFont="1" applyFill="1" applyBorder="1" applyAlignment="1">
      <alignment wrapText="1"/>
    </xf>
    <xf numFmtId="0" fontId="3" fillId="7" borderId="6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1" fillId="7" borderId="8" xfId="0" applyFont="1" applyFill="1" applyBorder="1" applyAlignment="1">
      <alignment wrapText="1"/>
    </xf>
    <xf numFmtId="0" fontId="13" fillId="7" borderId="0" xfId="0" applyFont="1" applyFill="1" applyAlignment="1">
      <alignment horizontal="justify" vertical="center"/>
    </xf>
    <xf numFmtId="0" fontId="1" fillId="7" borderId="8" xfId="0" applyFont="1" applyFill="1" applyBorder="1" applyAlignment="1">
      <alignment wrapText="1"/>
    </xf>
    <xf numFmtId="0" fontId="14" fillId="7" borderId="8" xfId="0" applyFont="1" applyFill="1" applyBorder="1" applyAlignment="1">
      <alignment wrapText="1"/>
    </xf>
    <xf numFmtId="1" fontId="0" fillId="7" borderId="0" xfId="0" applyNumberFormat="1" applyFill="1"/>
    <xf numFmtId="0" fontId="0" fillId="0" borderId="16" xfId="0" applyBorder="1"/>
    <xf numFmtId="0" fontId="0" fillId="0" borderId="17" xfId="0" applyBorder="1"/>
    <xf numFmtId="0" fontId="0" fillId="7" borderId="0" xfId="0" applyFill="1" applyAlignment="1">
      <alignment horizontal="center"/>
    </xf>
    <xf numFmtId="2" fontId="0" fillId="7" borderId="0" xfId="0" applyNumberFormat="1" applyFill="1" applyAlignment="1">
      <alignment horizontal="center"/>
    </xf>
    <xf numFmtId="0" fontId="0" fillId="3" borderId="12" xfId="0" applyFill="1" applyBorder="1"/>
    <xf numFmtId="0" fontId="0" fillId="2" borderId="12" xfId="0" applyFill="1" applyBorder="1"/>
    <xf numFmtId="0" fontId="0" fillId="10" borderId="12" xfId="0" applyFill="1" applyBorder="1"/>
    <xf numFmtId="0" fontId="0" fillId="10" borderId="19" xfId="0" applyFill="1" applyBorder="1"/>
    <xf numFmtId="0" fontId="0" fillId="10" borderId="13" xfId="0" applyFill="1" applyBorder="1"/>
    <xf numFmtId="0" fontId="0" fillId="0" borderId="21" xfId="0" applyBorder="1"/>
    <xf numFmtId="0" fontId="2" fillId="7" borderId="0" xfId="0" applyFont="1" applyFill="1" applyAlignment="1">
      <alignment horizontal="center" vertical="center" wrapText="1"/>
    </xf>
    <xf numFmtId="0" fontId="0" fillId="0" borderId="1" xfId="0" applyBorder="1"/>
    <xf numFmtId="0" fontId="0" fillId="0" borderId="16" xfId="0" applyBorder="1" applyAlignment="1">
      <alignment wrapText="1"/>
    </xf>
    <xf numFmtId="0" fontId="0" fillId="7" borderId="0" xfId="0" applyFill="1" applyAlignment="1">
      <alignment wrapText="1"/>
    </xf>
    <xf numFmtId="0" fontId="0" fillId="7" borderId="0" xfId="0" applyFill="1" applyAlignment="1">
      <alignment vertical="top" wrapText="1"/>
    </xf>
    <xf numFmtId="0" fontId="3" fillId="7" borderId="0" xfId="0" applyFont="1" applyFill="1" applyAlignment="1">
      <alignment wrapText="1"/>
    </xf>
    <xf numFmtId="0" fontId="0" fillId="0" borderId="0" xfId="0" applyAlignment="1">
      <alignment horizontal="center" vertical="center" textRotation="90"/>
    </xf>
    <xf numFmtId="0" fontId="0" fillId="0" borderId="0" xfId="0" applyAlignment="1">
      <alignment horizontal="center" vertical="center" textRotation="180"/>
    </xf>
    <xf numFmtId="0" fontId="0" fillId="0" borderId="14" xfId="0" applyBorder="1"/>
    <xf numFmtId="0" fontId="10" fillId="12" borderId="10" xfId="0" applyFont="1" applyFill="1" applyBorder="1" applyAlignment="1">
      <alignment wrapText="1"/>
    </xf>
    <xf numFmtId="0" fontId="0" fillId="12" borderId="6" xfId="0" applyFill="1" applyBorder="1"/>
    <xf numFmtId="0" fontId="0" fillId="12" borderId="7" xfId="0" applyFill="1" applyBorder="1"/>
    <xf numFmtId="0" fontId="0" fillId="12" borderId="0" xfId="0" applyFill="1"/>
    <xf numFmtId="0" fontId="0" fillId="12" borderId="5" xfId="0" applyFill="1" applyBorder="1"/>
    <xf numFmtId="2" fontId="0" fillId="12" borderId="0" xfId="0" applyNumberFormat="1" applyFill="1"/>
    <xf numFmtId="0" fontId="18" fillId="12" borderId="8" xfId="0" applyFont="1" applyFill="1" applyBorder="1" applyAlignment="1">
      <alignment vertical="top" wrapText="1"/>
    </xf>
    <xf numFmtId="0" fontId="0" fillId="12" borderId="8" xfId="0" applyFill="1" applyBorder="1" applyAlignment="1">
      <alignment wrapText="1"/>
    </xf>
    <xf numFmtId="0" fontId="0" fillId="12" borderId="8" xfId="0" applyFill="1" applyBorder="1" applyAlignment="1">
      <alignment vertical="top" wrapText="1"/>
    </xf>
    <xf numFmtId="2" fontId="17" fillId="12" borderId="11" xfId="0" applyNumberFormat="1" applyFont="1" applyFill="1" applyBorder="1" applyAlignment="1">
      <alignment wrapText="1"/>
    </xf>
    <xf numFmtId="0" fontId="0" fillId="12" borderId="9" xfId="0" applyFill="1" applyBorder="1"/>
    <xf numFmtId="0" fontId="0" fillId="12" borderId="4" xfId="0" applyFill="1" applyBorder="1"/>
    <xf numFmtId="0" fontId="0" fillId="12" borderId="21" xfId="0" applyFill="1" applyBorder="1"/>
    <xf numFmtId="0" fontId="17" fillId="7" borderId="1" xfId="0" applyFont="1" applyFill="1" applyBorder="1" applyAlignment="1">
      <alignment horizontal="center"/>
    </xf>
    <xf numFmtId="0" fontId="0" fillId="10" borderId="19" xfId="0" applyFill="1" applyBorder="1" applyAlignment="1">
      <alignment horizontal="right"/>
    </xf>
    <xf numFmtId="0" fontId="0" fillId="0" borderId="2" xfId="0" applyBorder="1"/>
    <xf numFmtId="0" fontId="0" fillId="0" borderId="20" xfId="0" applyBorder="1"/>
    <xf numFmtId="0" fontId="0" fillId="12" borderId="22" xfId="0" applyFill="1" applyBorder="1" applyAlignment="1">
      <alignment wrapText="1"/>
    </xf>
    <xf numFmtId="2" fontId="0" fillId="12" borderId="23" xfId="0" applyNumberFormat="1" applyFill="1" applyBorder="1"/>
    <xf numFmtId="0" fontId="0" fillId="12" borderId="25" xfId="0" applyFill="1" applyBorder="1" applyAlignment="1">
      <alignment wrapText="1"/>
    </xf>
    <xf numFmtId="2" fontId="0" fillId="12" borderId="26" xfId="0" applyNumberFormat="1" applyFill="1" applyBorder="1"/>
    <xf numFmtId="2" fontId="0" fillId="12" borderId="22" xfId="0" applyNumberFormat="1" applyFill="1" applyBorder="1" applyAlignment="1">
      <alignment wrapText="1"/>
    </xf>
    <xf numFmtId="0" fontId="0" fillId="12" borderId="23" xfId="0" applyFill="1" applyBorder="1"/>
    <xf numFmtId="2" fontId="0" fillId="12" borderId="25" xfId="0" applyNumberFormat="1" applyFill="1" applyBorder="1" applyAlignment="1">
      <alignment wrapText="1"/>
    </xf>
    <xf numFmtId="0" fontId="0" fillId="12" borderId="29" xfId="0" applyFill="1" applyBorder="1"/>
    <xf numFmtId="0" fontId="0" fillId="12" borderId="22" xfId="0" applyFill="1" applyBorder="1" applyAlignment="1">
      <alignment vertical="top" wrapText="1"/>
    </xf>
    <xf numFmtId="0" fontId="0" fillId="12" borderId="26" xfId="0" applyFill="1" applyBorder="1"/>
    <xf numFmtId="0" fontId="0" fillId="7" borderId="24" xfId="0" applyFill="1" applyBorder="1" applyAlignment="1">
      <alignment vertical="top" wrapText="1"/>
    </xf>
    <xf numFmtId="0" fontId="0" fillId="7" borderId="25" xfId="0" applyFill="1" applyBorder="1"/>
    <xf numFmtId="0" fontId="0" fillId="7" borderId="30" xfId="0" applyFill="1" applyBorder="1"/>
    <xf numFmtId="0" fontId="0" fillId="7" borderId="25" xfId="0" applyFill="1" applyBorder="1" applyAlignment="1">
      <alignment vertical="top" wrapText="1"/>
    </xf>
    <xf numFmtId="0" fontId="0" fillId="7" borderId="29" xfId="0" applyFill="1" applyBorder="1"/>
    <xf numFmtId="0" fontId="0" fillId="7" borderId="22" xfId="0" applyFill="1" applyBorder="1" applyAlignment="1">
      <alignment vertical="top" wrapText="1"/>
    </xf>
    <xf numFmtId="0" fontId="0" fillId="7" borderId="31" xfId="0" applyFill="1" applyBorder="1"/>
    <xf numFmtId="0" fontId="0" fillId="7" borderId="23" xfId="0" applyFill="1" applyBorder="1"/>
    <xf numFmtId="0" fontId="0" fillId="7" borderId="32" xfId="0" applyFill="1" applyBorder="1"/>
    <xf numFmtId="0" fontId="0" fillId="7" borderId="26" xfId="0" applyFill="1" applyBorder="1"/>
    <xf numFmtId="0" fontId="0" fillId="7" borderId="28" xfId="0" applyFill="1" applyBorder="1"/>
    <xf numFmtId="0" fontId="0" fillId="7" borderId="27" xfId="0" applyFill="1" applyBorder="1" applyAlignment="1">
      <alignment wrapText="1"/>
    </xf>
    <xf numFmtId="0" fontId="1" fillId="7" borderId="27" xfId="0" applyFont="1" applyFill="1" applyBorder="1" applyAlignment="1">
      <alignment wrapText="1"/>
    </xf>
    <xf numFmtId="0" fontId="1" fillId="7" borderId="25" xfId="0" applyFont="1" applyFill="1" applyBorder="1" applyAlignment="1">
      <alignment wrapText="1"/>
    </xf>
    <xf numFmtId="0" fontId="3" fillId="7" borderId="22" xfId="0" applyFont="1" applyFill="1" applyBorder="1" applyAlignment="1">
      <alignment wrapText="1"/>
    </xf>
    <xf numFmtId="2" fontId="0" fillId="12" borderId="33" xfId="0" applyNumberFormat="1" applyFill="1" applyBorder="1"/>
    <xf numFmtId="0" fontId="21" fillId="0" borderId="0" xfId="0" applyFont="1"/>
    <xf numFmtId="0" fontId="3" fillId="12" borderId="8" xfId="0" applyFont="1" applyFill="1" applyBorder="1" applyAlignment="1">
      <alignment horizontal="center" vertical="top" wrapText="1"/>
    </xf>
    <xf numFmtId="0" fontId="0" fillId="12" borderId="11" xfId="0" applyFill="1" applyBorder="1" applyAlignment="1">
      <alignment wrapText="1"/>
    </xf>
    <xf numFmtId="0" fontId="0" fillId="10" borderId="12" xfId="0" applyFill="1" applyBorder="1" applyAlignment="1">
      <alignment horizontal="right"/>
    </xf>
    <xf numFmtId="0" fontId="10" fillId="7" borderId="8" xfId="0" applyFont="1" applyFill="1" applyBorder="1" applyAlignment="1">
      <alignment vertical="center" wrapText="1"/>
    </xf>
    <xf numFmtId="0" fontId="0" fillId="7" borderId="22" xfId="0" applyFill="1" applyBorder="1" applyAlignment="1">
      <alignment vertical="center" wrapText="1"/>
    </xf>
    <xf numFmtId="0" fontId="3" fillId="11" borderId="10" xfId="0" applyFont="1" applyFill="1" applyBorder="1" applyAlignment="1">
      <alignment vertical="top" wrapText="1"/>
    </xf>
    <xf numFmtId="0" fontId="2" fillId="7" borderId="22" xfId="0" applyFont="1" applyFill="1" applyBorder="1" applyAlignment="1">
      <alignment vertical="top" wrapText="1"/>
    </xf>
    <xf numFmtId="0" fontId="2" fillId="7" borderId="0" xfId="0" applyFont="1" applyFill="1" applyAlignment="1">
      <alignment vertical="top" wrapText="1"/>
    </xf>
    <xf numFmtId="0" fontId="0" fillId="3" borderId="12" xfId="0" applyFill="1" applyBorder="1" applyAlignment="1" applyProtection="1">
      <alignment horizontal="center" vertical="center"/>
      <protection locked="0"/>
    </xf>
    <xf numFmtId="0" fontId="22" fillId="7" borderId="8" xfId="0" applyFont="1" applyFill="1" applyBorder="1"/>
    <xf numFmtId="0" fontId="24" fillId="0" borderId="0" xfId="0" applyFont="1"/>
    <xf numFmtId="2" fontId="17" fillId="0" borderId="21" xfId="0" applyNumberFormat="1" applyFont="1" applyBorder="1" applyAlignment="1">
      <alignment wrapText="1"/>
    </xf>
    <xf numFmtId="0" fontId="0" fillId="12" borderId="34" xfId="0" applyFill="1" applyBorder="1"/>
    <xf numFmtId="0" fontId="0" fillId="12" borderId="35" xfId="0" applyFill="1" applyBorder="1"/>
    <xf numFmtId="0" fontId="2" fillId="7" borderId="36" xfId="0" applyFont="1" applyFill="1" applyBorder="1" applyAlignment="1">
      <alignment vertical="top" wrapText="1"/>
    </xf>
    <xf numFmtId="0" fontId="4" fillId="7" borderId="4" xfId="0" applyFont="1" applyFill="1" applyBorder="1"/>
    <xf numFmtId="0" fontId="0" fillId="10" borderId="37" xfId="0" applyFill="1" applyBorder="1"/>
    <xf numFmtId="0" fontId="3" fillId="11" borderId="8" xfId="0" applyFont="1" applyFill="1" applyBorder="1" applyAlignment="1">
      <alignment wrapText="1"/>
    </xf>
    <xf numFmtId="0" fontId="3" fillId="12" borderId="0" xfId="0" applyFont="1" applyFill="1" applyAlignment="1">
      <alignment horizontal="center" vertical="top" wrapText="1"/>
    </xf>
    <xf numFmtId="0" fontId="3" fillId="12" borderId="5" xfId="0" applyFont="1" applyFill="1" applyBorder="1" applyAlignment="1">
      <alignment horizontal="center" vertical="top" wrapText="1"/>
    </xf>
    <xf numFmtId="0" fontId="3" fillId="12" borderId="8" xfId="0" applyFont="1" applyFill="1" applyBorder="1" applyAlignment="1">
      <alignment vertical="top" wrapText="1"/>
    </xf>
    <xf numFmtId="0" fontId="3" fillId="12" borderId="22" xfId="0" applyFont="1" applyFill="1" applyBorder="1" applyAlignment="1">
      <alignment vertical="top" wrapText="1"/>
    </xf>
    <xf numFmtId="0" fontId="3" fillId="12" borderId="8" xfId="0" applyFont="1" applyFill="1" applyBorder="1" applyAlignment="1">
      <alignment wrapText="1"/>
    </xf>
    <xf numFmtId="0" fontId="13" fillId="7" borderId="0" xfId="0" applyFont="1" applyFill="1"/>
    <xf numFmtId="0" fontId="15" fillId="7" borderId="8" xfId="0" applyFont="1" applyFill="1" applyBorder="1" applyAlignment="1">
      <alignment horizontal="justify" vertical="center" wrapText="1"/>
    </xf>
    <xf numFmtId="0" fontId="15" fillId="7" borderId="22" xfId="0" applyFont="1" applyFill="1" applyBorder="1" applyAlignment="1">
      <alignment horizontal="justify" vertical="center" wrapText="1"/>
    </xf>
    <xf numFmtId="0" fontId="15" fillId="7" borderId="25" xfId="0" applyFont="1" applyFill="1" applyBorder="1" applyAlignment="1">
      <alignment horizontal="justify" vertical="center" wrapText="1"/>
    </xf>
    <xf numFmtId="0" fontId="3" fillId="7" borderId="0" xfId="0" applyFont="1" applyFill="1" applyAlignment="1">
      <alignment vertical="top" wrapText="1"/>
    </xf>
    <xf numFmtId="0" fontId="15" fillId="0" borderId="8" xfId="0" applyFont="1" applyBorder="1" applyAlignment="1">
      <alignment horizontal="justify" vertical="center"/>
    </xf>
    <xf numFmtId="0" fontId="15" fillId="2" borderId="8" xfId="0" applyFont="1" applyFill="1" applyBorder="1" applyAlignment="1">
      <alignment horizontal="justify" vertical="center"/>
    </xf>
    <xf numFmtId="0" fontId="16" fillId="2" borderId="18" xfId="0" applyFont="1" applyFill="1" applyBorder="1" applyAlignment="1">
      <alignment horizontal="center" wrapText="1"/>
    </xf>
    <xf numFmtId="0" fontId="0" fillId="9" borderId="1" xfId="0" applyFill="1" applyBorder="1" applyAlignment="1">
      <alignment horizontal="center" vertical="center" textRotation="180"/>
    </xf>
    <xf numFmtId="0" fontId="0" fillId="9" borderId="14" xfId="0" applyFill="1" applyBorder="1" applyAlignment="1">
      <alignment horizontal="center" vertical="center" textRotation="180"/>
    </xf>
    <xf numFmtId="0" fontId="0" fillId="9" borderId="15" xfId="0" applyFill="1" applyBorder="1" applyAlignment="1">
      <alignment horizontal="center" vertical="center" textRotation="180"/>
    </xf>
    <xf numFmtId="0" fontId="0" fillId="9" borderId="3" xfId="0" applyFill="1" applyBorder="1" applyAlignment="1">
      <alignment horizontal="center" vertical="center" textRotation="18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11" borderId="10" xfId="0" applyFont="1" applyFill="1" applyBorder="1" applyAlignment="1">
      <alignment horizontal="center" wrapText="1"/>
    </xf>
    <xf numFmtId="0" fontId="3" fillId="11" borderId="6" xfId="0" applyFont="1" applyFill="1" applyBorder="1" applyAlignment="1">
      <alignment horizontal="center" wrapText="1"/>
    </xf>
    <xf numFmtId="0" fontId="3" fillId="11" borderId="7" xfId="0" applyFont="1" applyFill="1" applyBorder="1" applyAlignment="1">
      <alignment horizontal="center" wrapText="1"/>
    </xf>
    <xf numFmtId="0" fontId="3" fillId="11" borderId="10" xfId="0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vertical="center" wrapText="1"/>
    </xf>
    <xf numFmtId="0" fontId="3" fillId="11" borderId="7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textRotation="90" wrapText="1"/>
    </xf>
    <xf numFmtId="0" fontId="0" fillId="0" borderId="5" xfId="0" applyBorder="1" applyAlignment="1">
      <alignment horizontal="center" vertical="center" textRotation="90" wrapText="1"/>
    </xf>
    <xf numFmtId="0" fontId="0" fillId="0" borderId="0" xfId="0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textRotation="90" wrapText="1"/>
    </xf>
    <xf numFmtId="0" fontId="0" fillId="0" borderId="14" xfId="0" applyBorder="1" applyAlignment="1">
      <alignment horizontal="center" vertical="center" textRotation="90"/>
    </xf>
    <xf numFmtId="0" fontId="0" fillId="0" borderId="15" xfId="0" applyBorder="1" applyAlignment="1">
      <alignment horizontal="center" vertical="center" textRotation="90"/>
    </xf>
    <xf numFmtId="0" fontId="0" fillId="0" borderId="3" xfId="0" applyBorder="1" applyAlignment="1">
      <alignment horizontal="center" vertical="center" textRotation="90"/>
    </xf>
    <xf numFmtId="0" fontId="3" fillId="8" borderId="20" xfId="0" applyFont="1" applyFill="1" applyBorder="1" applyAlignment="1">
      <alignment horizontal="center" wrapText="1"/>
    </xf>
    <xf numFmtId="0" fontId="3" fillId="8" borderId="21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0" fontId="3" fillId="8" borderId="20" xfId="0" applyFont="1" applyFill="1" applyBorder="1" applyAlignment="1">
      <alignment horizontal="center" vertical="top" wrapText="1"/>
    </xf>
    <xf numFmtId="0" fontId="3" fillId="8" borderId="21" xfId="0" applyFont="1" applyFill="1" applyBorder="1" applyAlignment="1">
      <alignment horizontal="center" vertical="top" wrapText="1"/>
    </xf>
    <xf numFmtId="0" fontId="3" fillId="8" borderId="2" xfId="0" applyFont="1" applyFill="1" applyBorder="1" applyAlignment="1">
      <alignment horizontal="center" vertical="top" wrapText="1"/>
    </xf>
    <xf numFmtId="0" fontId="0" fillId="0" borderId="14" xfId="0" applyBorder="1" applyAlignment="1">
      <alignment horizontal="center" vertical="center" textRotation="90" wrapText="1"/>
    </xf>
    <xf numFmtId="0" fontId="0" fillId="0" borderId="15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3" fillId="11" borderId="21" xfId="0" applyFont="1" applyFill="1" applyBorder="1" applyAlignment="1">
      <alignment horizontal="center" wrapText="1"/>
    </xf>
    <xf numFmtId="0" fontId="3" fillId="11" borderId="2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textRotation="180" wrapText="1"/>
    </xf>
    <xf numFmtId="0" fontId="0" fillId="9" borderId="14" xfId="0" applyFill="1" applyBorder="1" applyAlignment="1">
      <alignment horizontal="center" vertical="center" textRotation="90"/>
    </xf>
    <xf numFmtId="0" fontId="0" fillId="9" borderId="15" xfId="0" applyFill="1" applyBorder="1" applyAlignment="1">
      <alignment horizontal="center" vertical="center" textRotation="90"/>
    </xf>
    <xf numFmtId="0" fontId="0" fillId="9" borderId="8" xfId="0" applyFill="1" applyBorder="1" applyAlignment="1">
      <alignment horizontal="center" vertical="center" textRotation="90"/>
    </xf>
    <xf numFmtId="0" fontId="0" fillId="9" borderId="3" xfId="0" applyFill="1" applyBorder="1" applyAlignment="1">
      <alignment horizontal="center" vertical="center" textRotation="90"/>
    </xf>
    <xf numFmtId="0" fontId="0" fillId="9" borderId="1" xfId="0" applyFill="1" applyBorder="1" applyAlignment="1">
      <alignment horizontal="center" vertical="center" textRotation="90"/>
    </xf>
    <xf numFmtId="0" fontId="0" fillId="9" borderId="1" xfId="0" applyFill="1" applyBorder="1" applyAlignment="1">
      <alignment horizontal="center" vertical="center" textRotation="90" wrapText="1"/>
    </xf>
    <xf numFmtId="0" fontId="20" fillId="0" borderId="14" xfId="0" applyFont="1" applyBorder="1" applyAlignment="1">
      <alignment horizontal="center" vertical="center" textRotation="90" wrapText="1"/>
    </xf>
    <xf numFmtId="0" fontId="20" fillId="0" borderId="15" xfId="0" applyFont="1" applyBorder="1" applyAlignment="1">
      <alignment horizontal="center" vertical="center" textRotation="90" wrapText="1"/>
    </xf>
    <xf numFmtId="0" fontId="20" fillId="0" borderId="3" xfId="0" applyFont="1" applyBorder="1" applyAlignment="1">
      <alignment horizontal="center" vertical="center" textRotation="90" wrapText="1"/>
    </xf>
    <xf numFmtId="0" fontId="19" fillId="0" borderId="7" xfId="0" applyFont="1" applyBorder="1" applyAlignment="1">
      <alignment horizontal="center" vertical="center" textRotation="90" wrapText="1"/>
    </xf>
    <xf numFmtId="0" fontId="19" fillId="0" borderId="5" xfId="0" applyFont="1" applyBorder="1" applyAlignment="1">
      <alignment horizontal="center" vertical="center" textRotation="90" wrapText="1"/>
    </xf>
    <xf numFmtId="0" fontId="19" fillId="0" borderId="4" xfId="0" applyFont="1" applyBorder="1" applyAlignment="1">
      <alignment horizontal="center" vertical="center" textRotation="90" wrapText="1"/>
    </xf>
    <xf numFmtId="0" fontId="19" fillId="0" borderId="7" xfId="0" applyFont="1" applyBorder="1" applyAlignment="1">
      <alignment horizontal="center" textRotation="90" wrapText="1"/>
    </xf>
    <xf numFmtId="0" fontId="19" fillId="0" borderId="5" xfId="0" applyFont="1" applyBorder="1" applyAlignment="1">
      <alignment horizontal="center" textRotation="90" wrapText="1"/>
    </xf>
    <xf numFmtId="0" fontId="19" fillId="0" borderId="4" xfId="0" applyFont="1" applyBorder="1" applyAlignment="1">
      <alignment horizontal="center" textRotation="90" wrapText="1"/>
    </xf>
    <xf numFmtId="0" fontId="8" fillId="0" borderId="14" xfId="0" applyFont="1" applyBorder="1" applyAlignment="1">
      <alignment horizontal="justify" vertical="center" wrapText="1"/>
    </xf>
    <xf numFmtId="0" fontId="8" fillId="0" borderId="15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</cellXfs>
  <cellStyles count="1">
    <cellStyle name="Normale" xfId="0" builtinId="0"/>
  </cellStyles>
  <dxfs count="9">
    <dxf>
      <fill>
        <patternFill>
          <bgColor indexed="1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161924</xdr:rowOff>
    </xdr:from>
    <xdr:to>
      <xdr:col>12</xdr:col>
      <xdr:colOff>542925</xdr:colOff>
      <xdr:row>57</xdr:row>
      <xdr:rowOff>190499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626269" y="161924"/>
          <a:ext cx="7203281" cy="10887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2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Definizioni</a:t>
          </a:r>
          <a:endParaRPr lang="it-IT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2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it-IT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2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Edificio di riferimento</a:t>
          </a:r>
          <a:r>
            <a:rPr lang="it-IT" sz="12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edificio identico all’edificio di progetto in termini di geometria (sagoma, volumi, superficie utile, superfici degli elementi costruttivi e dei componenti), orientamento, ubicazione territoriale, destinazione d’uso e situazione al contorno, e avente caratteristiche termiche e parametri energetici predeterminati come definito dal </a:t>
          </a:r>
          <a:r>
            <a:rPr lang="it-IT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DDUO 2456/2017 </a:t>
          </a:r>
          <a:r>
            <a:rPr lang="it-IT" sz="12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s.m.i..</a:t>
          </a:r>
        </a:p>
        <a:p>
          <a:endParaRPr lang="it-IT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2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Emissioni di CO2e</a:t>
          </a:r>
          <a:r>
            <a:rPr lang="it-IT" sz="12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si intendono le emissioni totali di CO2 equivalente dei diversi gas a effetto serra, che si ottengono moltiplicando le quantità in massa dei diversi gas per il proprio potenziale di riscaldamento globale; nel caso degli usi energetici degli edifici, nel presente documento le emissioni sono calcolate applicando i fattori di emissione definiti dal </a:t>
          </a:r>
          <a:r>
            <a:rPr lang="it-IT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DDUO 2456/2017 </a:t>
          </a:r>
          <a:r>
            <a:rPr lang="it-IT" sz="12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s.m.i. associati al consumo dei vettori energetici.</a:t>
          </a:r>
        </a:p>
        <a:p>
          <a:endParaRPr lang="it-IT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2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Fattore di Emissione (FE</a:t>
          </a:r>
          <a:r>
            <a:rPr lang="it-IT" sz="12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): si intende la quantità di CO2 equivalente emessa da una determinata sorgente o attività emissiva ed è espressa in rapporto all’unità dell’indicatore rappresentativo dell’attività o della sorgente di emissione (a.e si esprime in kg o ton per unità di energia consumata o prodotta (kWh, GJ) per una certa attività oppure, nel caso dei trasporti, per unità di km percorso da un veicolo).</a:t>
          </a:r>
        </a:p>
        <a:p>
          <a:endParaRPr lang="it-IT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2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Forestazione</a:t>
          </a:r>
          <a:r>
            <a:rPr lang="it-IT" sz="12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reti o sistemi che comprendono tutte le aree boschive, gruppi di alberi e singoli alberi situati in aree urbane e periurbane; essi includono foreste, alberature stradali, alberi in parchi e giadini, e alberi in angoli residuali (fonte: FAO – Food and Agricolture Organisation of the United Nations).</a:t>
          </a:r>
        </a:p>
        <a:p>
          <a:endParaRPr lang="it-IT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2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Nature Based Solutions (NBS)</a:t>
          </a:r>
          <a:r>
            <a:rPr lang="it-IT" sz="12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l'insieme di soluzioni alternative per conservare, gestire in modo sostenibile e preservare la funzionalità di ecosistemi naturali o ristabilirla in ecosistemi alterati dall'uomo, che affrontino le sfide della società in modo efficace e flessibile: l'incremento del benessere umano e della biodiversità, i cambiamenti climatici, la sicurezza alimentare ed idrica, i rischi di catastrofi, lo sviluppo sociale ed economico (fonte: IUCN - International Union for the Conservation of Nature).</a:t>
          </a:r>
        </a:p>
        <a:p>
          <a:endParaRPr lang="it-IT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2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Neutralità carbonica</a:t>
          </a:r>
          <a:r>
            <a:rPr lang="it-IT" sz="12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al fine del presente documento, identifica un bilancio nullo ottenuto minimizzando le emissioni di CO2e associate ai fabbisogni energetici relativi alla prestazione energetica globale dell’edificio e compensando le emissioni residue con l’applicazione delle misure di mitigazione elencate al cap.1.</a:t>
          </a:r>
        </a:p>
        <a:p>
          <a:endParaRPr lang="it-IT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2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Prestazione energetica globale</a:t>
          </a:r>
          <a:r>
            <a:rPr lang="it-IT" sz="12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esprime l’energia primaria globale relativa ai servizi di climatizzazione invernale e estiva, preparazione di acqua calda sanitaria, ventilazione e, per il settore terziario, illuminazione e trasporto di persone. Essa può riferirsi all’energia primaria non rinnovabile, rinnovabile o totale come somma dei due contributi (fonte: </a:t>
          </a:r>
          <a:r>
            <a:rPr lang="it-IT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DDUO 2456/2017 </a:t>
          </a:r>
          <a:r>
            <a:rPr lang="it-IT" sz="12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s.m.i.).</a:t>
          </a:r>
        </a:p>
        <a:p>
          <a:endParaRPr lang="it-IT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2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Riflettanza</a:t>
          </a:r>
          <a:r>
            <a:rPr lang="it-IT" sz="12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rapporto tra l’intensità della radiazione solare globalmente riflessa e quella della radiazione incidente su una superficie espresso in forma di parametro adimensionale, in modo analogo, nella scala [0-1] o nella scala [0-100] (fonte: DDUO 2456/2017 e s.m.i.).</a:t>
          </a:r>
        </a:p>
        <a:p>
          <a:endParaRPr lang="it-IT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2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Superficie utile</a:t>
          </a:r>
          <a:r>
            <a:rPr lang="it-IT" sz="12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ai fini del presente documento si considera superficie utile la superficie netta calpestabile dei volumi interessati dalla climatizzazione ove l’altezza sia non minore di 1,50 m e delle proiezioni sul piano orizzontale delle rampe relative a ogni piano nel caso di scale interne comprese nell’unità immobiliare; tale superficie è utilizzata per la determinazione degli specifici indici di prestazione energetica (fonte: </a:t>
          </a:r>
          <a:r>
            <a:rPr lang="it-IT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DDUO 2456/2017 </a:t>
          </a:r>
          <a:r>
            <a:rPr lang="it-IT" sz="12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 s.m.i.).</a:t>
          </a:r>
        </a:p>
        <a:p>
          <a:endParaRPr lang="it-IT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2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Superficie territoriale e superficie fondiaria</a:t>
          </a:r>
          <a:r>
            <a:rPr lang="it-IT" sz="12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come definite dallo strumento</a:t>
          </a:r>
          <a:r>
            <a:rPr lang="it-IT" sz="12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urbanistico comunale.</a:t>
          </a:r>
          <a:endParaRPr lang="it-IT" sz="12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it-IT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2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Superficie totale del sito</a:t>
          </a:r>
          <a:r>
            <a:rPr lang="it-IT" sz="12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ai fini del presente documento è da intendersi per le nuove costruzioni come la superficie territoriale/fondiaria; per gli edifici esistenti corrisponde all’area interessata dall’intervento comprensiva delle aree pertinenziali.</a:t>
          </a:r>
        </a:p>
        <a:p>
          <a:endParaRPr lang="it-IT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2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Superfici verdi</a:t>
          </a:r>
          <a:r>
            <a:rPr lang="it-IT" sz="12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si intendono le diverse tipologie di superfici permeabili e/o semipermeabili citate al punto 4  lettera b) dell’articolo 31.33, incluse all’interno della superficie totale del sito oggetto dell’intervento (con riferimento sia allo stato di fatto, sia di progetto) espresse in mq. Si fa riferimento a: superfici permeabili a terra, superfici semi-permeabili a terra inverdite, superfici semi-permeabili a terra pavimentate, tetti verdi architettonicamente integrati negli edifici e dotati di strato drenante, coperture verdi di manufatti interrati dotate di strato drenante e pareti verdi architettonicamente integrate negli edifici.</a:t>
          </a:r>
          <a:endParaRPr lang="it-IT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it-IT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5095</xdr:colOff>
      <xdr:row>1</xdr:row>
      <xdr:rowOff>593912</xdr:rowOff>
    </xdr:from>
    <xdr:to>
      <xdr:col>21</xdr:col>
      <xdr:colOff>367045</xdr:colOff>
      <xdr:row>11</xdr:row>
      <xdr:rowOff>184386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17660981" y="1390548"/>
          <a:ext cx="6423314" cy="19111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it-IT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142875</xdr:colOff>
      <xdr:row>7</xdr:row>
      <xdr:rowOff>161925</xdr:rowOff>
    </xdr:from>
    <xdr:to>
      <xdr:col>13</xdr:col>
      <xdr:colOff>28575</xdr:colOff>
      <xdr:row>28</xdr:row>
      <xdr:rowOff>76200</xdr:rowOff>
    </xdr:to>
    <xdr:pic>
      <xdr:nvPicPr>
        <xdr:cNvPr id="2049" name="Immagine 2">
          <a:extLst>
            <a:ext uri="{FF2B5EF4-FFF2-40B4-BE49-F238E27FC236}">
              <a16:creationId xmlns:a16="http://schemas.microsoft.com/office/drawing/2014/main" xmlns="" id="{00000000-0008-0000-0300-00000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33443" t="43802" r="35147" b="18138"/>
        <a:stretch>
          <a:fillRect/>
        </a:stretch>
      </xdr:blipFill>
      <xdr:spPr bwMode="auto">
        <a:xfrm>
          <a:off x="6886575" y="1514475"/>
          <a:ext cx="5743575" cy="391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B3:C14"/>
  <sheetViews>
    <sheetView workbookViewId="0">
      <selection activeCell="B3" sqref="B3"/>
    </sheetView>
  </sheetViews>
  <sheetFormatPr defaultRowHeight="15" x14ac:dyDescent="0.25"/>
  <sheetData>
    <row r="3" spans="2:3" ht="18.75" x14ac:dyDescent="0.3">
      <c r="B3" s="132" t="s">
        <v>187</v>
      </c>
    </row>
    <row r="6" spans="2:3" ht="18.75" x14ac:dyDescent="0.3">
      <c r="B6" s="74"/>
      <c r="C6" s="132" t="s">
        <v>0</v>
      </c>
    </row>
    <row r="7" spans="2:3" ht="18.75" x14ac:dyDescent="0.3">
      <c r="B7" s="75"/>
      <c r="C7" s="132" t="s">
        <v>1</v>
      </c>
    </row>
    <row r="8" spans="2:3" ht="18.75" x14ac:dyDescent="0.3">
      <c r="B8" s="76"/>
      <c r="C8" s="132" t="s">
        <v>2</v>
      </c>
    </row>
    <row r="9" spans="2:3" ht="18.75" x14ac:dyDescent="0.3">
      <c r="B9" s="47"/>
      <c r="C9" s="132" t="s">
        <v>3</v>
      </c>
    </row>
    <row r="12" spans="2:3" ht="18.75" x14ac:dyDescent="0.3">
      <c r="B12" s="132" t="s">
        <v>4</v>
      </c>
    </row>
    <row r="14" spans="2:3" ht="18.75" x14ac:dyDescent="0.3">
      <c r="B14" s="143" t="s">
        <v>5</v>
      </c>
    </row>
  </sheetData>
  <sheetProtection algorithmName="SHA-512" hashValue="pWaIuA7PW7IY1LYnhG/MYGAGO3MnoFpQ2BuvgPV+evWlD30ksj2PBRrp/7u/FKi96Aj4uZHsT5zpppTCDxWO3w==" saltValue="NoTidfwMEDgzelaqyWrD+A==" spinCount="100000" sheet="1" objects="1" scenarios="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topLeftCell="A36" workbookViewId="0">
      <selection activeCell="C60" sqref="C60"/>
    </sheetView>
  </sheetViews>
  <sheetFormatPr defaultRowHeight="15" x14ac:dyDescent="0.25"/>
  <cols>
    <col min="1" max="1" width="91.140625" style="22" customWidth="1"/>
    <col min="2" max="2" width="7.85546875" customWidth="1"/>
    <col min="3" max="3" width="31" customWidth="1"/>
    <col min="4" max="4" width="14.85546875" customWidth="1"/>
    <col min="6" max="6" width="21.140625" bestFit="1" customWidth="1"/>
    <col min="8" max="8" width="25.5703125" customWidth="1"/>
    <col min="15" max="15" width="19.85546875" customWidth="1"/>
    <col min="16" max="16" width="27" customWidth="1"/>
  </cols>
  <sheetData>
    <row r="1" spans="1:15" x14ac:dyDescent="0.25">
      <c r="A1" s="22" t="s">
        <v>150</v>
      </c>
      <c r="C1" s="25">
        <v>8</v>
      </c>
    </row>
    <row r="3" spans="1:15" x14ac:dyDescent="0.25">
      <c r="I3" t="s">
        <v>117</v>
      </c>
      <c r="N3" s="24">
        <v>191.34</v>
      </c>
      <c r="O3" t="s">
        <v>151</v>
      </c>
    </row>
    <row r="4" spans="1:15" x14ac:dyDescent="0.25">
      <c r="I4" t="s">
        <v>152</v>
      </c>
      <c r="N4">
        <v>1.2</v>
      </c>
      <c r="O4" t="s">
        <v>153</v>
      </c>
    </row>
    <row r="5" spans="1:15" x14ac:dyDescent="0.25">
      <c r="A5" s="23"/>
      <c r="D5" s="25"/>
      <c r="E5" s="25"/>
      <c r="I5" t="s">
        <v>154</v>
      </c>
      <c r="N5">
        <v>4</v>
      </c>
      <c r="O5" t="s">
        <v>15</v>
      </c>
    </row>
    <row r="6" spans="1:15" x14ac:dyDescent="0.25">
      <c r="I6" t="s">
        <v>155</v>
      </c>
      <c r="N6">
        <v>8</v>
      </c>
      <c r="O6" t="s">
        <v>156</v>
      </c>
    </row>
    <row r="7" spans="1:15" x14ac:dyDescent="0.25">
      <c r="I7" t="s">
        <v>157</v>
      </c>
      <c r="N7">
        <v>250</v>
      </c>
    </row>
    <row r="8" spans="1:15" ht="15.75" thickBot="1" x14ac:dyDescent="0.3">
      <c r="A8" s="21"/>
      <c r="I8" t="s">
        <v>158</v>
      </c>
      <c r="N8">
        <v>2</v>
      </c>
    </row>
    <row r="9" spans="1:15" x14ac:dyDescent="0.25">
      <c r="A9" s="35" t="s">
        <v>159</v>
      </c>
      <c r="B9" s="28"/>
      <c r="C9" s="28"/>
      <c r="D9" s="28"/>
      <c r="E9" s="28"/>
      <c r="F9" s="29"/>
      <c r="I9" t="s">
        <v>160</v>
      </c>
      <c r="N9">
        <f>ROUNDDOWN((C11/N5),0)</f>
        <v>0</v>
      </c>
    </row>
    <row r="10" spans="1:15" x14ac:dyDescent="0.25">
      <c r="A10" s="32"/>
      <c r="F10" s="30"/>
      <c r="I10" t="s">
        <v>161</v>
      </c>
      <c r="N10" s="19">
        <v>0.3</v>
      </c>
    </row>
    <row r="11" spans="1:15" x14ac:dyDescent="0.25">
      <c r="A11" s="32" t="s">
        <v>162</v>
      </c>
      <c r="C11">
        <f>dati!D110</f>
        <v>0</v>
      </c>
      <c r="D11" t="s">
        <v>72</v>
      </c>
      <c r="F11" s="30"/>
      <c r="I11" t="s">
        <v>163</v>
      </c>
      <c r="N11" s="19">
        <v>0.05</v>
      </c>
    </row>
    <row r="12" spans="1:15" x14ac:dyDescent="0.25">
      <c r="A12" s="32" t="s">
        <v>164</v>
      </c>
      <c r="C12">
        <f>dati!D111</f>
        <v>0</v>
      </c>
      <c r="D12" t="s">
        <v>72</v>
      </c>
      <c r="F12" s="30"/>
    </row>
    <row r="13" spans="1:15" x14ac:dyDescent="0.25">
      <c r="A13" s="32"/>
      <c r="F13" s="30"/>
      <c r="I13" t="s">
        <v>165</v>
      </c>
      <c r="N13" s="19">
        <v>0.5</v>
      </c>
    </row>
    <row r="14" spans="1:15" ht="15.75" customHeight="1" x14ac:dyDescent="0.25">
      <c r="A14" s="32" t="s">
        <v>75</v>
      </c>
      <c r="C14">
        <f>dati!D112</f>
        <v>0</v>
      </c>
      <c r="D14" t="s">
        <v>72</v>
      </c>
      <c r="F14" s="30"/>
      <c r="I14" t="s">
        <v>166</v>
      </c>
      <c r="N14" s="19">
        <v>0.05</v>
      </c>
    </row>
    <row r="15" spans="1:15" ht="15.75" customHeight="1" x14ac:dyDescent="0.25">
      <c r="A15" s="32" t="s">
        <v>71</v>
      </c>
      <c r="C15">
        <f>dati!D109</f>
        <v>0</v>
      </c>
      <c r="D15" t="s">
        <v>72</v>
      </c>
      <c r="F15" s="30"/>
      <c r="I15" t="s">
        <v>167</v>
      </c>
      <c r="N15">
        <f>ROUNDUP((C12*N13),0)</f>
        <v>0</v>
      </c>
    </row>
    <row r="16" spans="1:15" x14ac:dyDescent="0.25">
      <c r="A16" s="31"/>
      <c r="F16" s="30"/>
    </row>
    <row r="17" spans="1:6" x14ac:dyDescent="0.25">
      <c r="A17" s="37" t="s">
        <v>112</v>
      </c>
      <c r="C17" t="str">
        <f>IF(OR(D18=1,D19=1),"sì","no")</f>
        <v>no</v>
      </c>
      <c r="F17" s="30"/>
    </row>
    <row r="18" spans="1:6" x14ac:dyDescent="0.25">
      <c r="A18" s="32" t="s">
        <v>168</v>
      </c>
      <c r="C18" t="str">
        <f>IF(AND(C11&lt;&gt;0,C12&lt;&gt;0),IF(C12-C11&gt;=0.3*C11,"sì","no"),"n.a.")</f>
        <v>n.a.</v>
      </c>
      <c r="D18">
        <f>IF(C18="sì",1,0)</f>
        <v>0</v>
      </c>
      <c r="F18" s="30"/>
    </row>
    <row r="19" spans="1:6" x14ac:dyDescent="0.25">
      <c r="A19" s="32" t="s">
        <v>169</v>
      </c>
      <c r="C19" t="str">
        <f>IF(AND(C14&lt;&gt;0,C15&lt;&gt;0),IF(C14&gt;=(0.5*C15),"sì","no"),"n.a.")</f>
        <v>n.a.</v>
      </c>
      <c r="D19">
        <f>IF(C19="sì",1,0)</f>
        <v>0</v>
      </c>
      <c r="F19" s="30"/>
    </row>
    <row r="20" spans="1:6" x14ac:dyDescent="0.25">
      <c r="A20" s="37"/>
      <c r="F20" s="30"/>
    </row>
    <row r="21" spans="1:6" x14ac:dyDescent="0.25">
      <c r="A21" s="37"/>
      <c r="F21" s="30"/>
    </row>
    <row r="22" spans="1:6" x14ac:dyDescent="0.25">
      <c r="A22" s="37" t="s">
        <v>170</v>
      </c>
      <c r="B22" t="str">
        <f>IF(C18="sì",C12*N11*N8*N7*N6*N3/(N4*10^3),"0")</f>
        <v>0</v>
      </c>
      <c r="C22" t="s">
        <v>171</v>
      </c>
      <c r="D22" t="e">
        <f>B22/dati!D9</f>
        <v>#DIV/0!</v>
      </c>
      <c r="E22" t="s">
        <v>172</v>
      </c>
      <c r="F22" s="30"/>
    </row>
    <row r="23" spans="1:6" x14ac:dyDescent="0.25">
      <c r="A23" s="37" t="s">
        <v>173</v>
      </c>
      <c r="B23" t="str">
        <f>IF(C19="sì",misura1_BS!M5*dati!D9*N14,"0")</f>
        <v>0</v>
      </c>
      <c r="C23" t="s">
        <v>171</v>
      </c>
      <c r="D23" t="e">
        <f>B23/dati!D9</f>
        <v>#DIV/0!</v>
      </c>
      <c r="E23" t="s">
        <v>172</v>
      </c>
      <c r="F23" s="30"/>
    </row>
    <row r="24" spans="1:6" x14ac:dyDescent="0.25">
      <c r="A24" s="37"/>
      <c r="F24" s="30"/>
    </row>
    <row r="25" spans="1:6" hidden="1" x14ac:dyDescent="0.25">
      <c r="A25" s="37"/>
      <c r="F25" s="30"/>
    </row>
    <row r="26" spans="1:6" hidden="1" x14ac:dyDescent="0.25">
      <c r="A26" s="44"/>
      <c r="F26" s="30"/>
    </row>
    <row r="27" spans="1:6" hidden="1" x14ac:dyDescent="0.25">
      <c r="A27" s="31"/>
      <c r="F27" s="30"/>
    </row>
    <row r="28" spans="1:6" hidden="1" x14ac:dyDescent="0.25">
      <c r="A28" s="31"/>
      <c r="F28" s="30"/>
    </row>
    <row r="29" spans="1:6" hidden="1" x14ac:dyDescent="0.25">
      <c r="A29" s="161"/>
      <c r="F29" s="30"/>
    </row>
    <row r="30" spans="1:6" hidden="1" x14ac:dyDescent="0.25">
      <c r="A30" s="161"/>
      <c r="F30" s="30"/>
    </row>
    <row r="31" spans="1:6" hidden="1" x14ac:dyDescent="0.25">
      <c r="A31" s="37"/>
      <c r="F31" s="30"/>
    </row>
    <row r="32" spans="1:6" hidden="1" x14ac:dyDescent="0.25">
      <c r="A32" s="37"/>
      <c r="F32" s="30"/>
    </row>
    <row r="33" spans="1:6" x14ac:dyDescent="0.25">
      <c r="A33" s="162" t="s">
        <v>174</v>
      </c>
      <c r="B33" s="1">
        <f>IF(dati!D6="nuova costruzione o ristrutturazione urbanistica o ristrutturazione edilizia con demolizione e ricostruzione",(B22+B23),0)</f>
        <v>0</v>
      </c>
      <c r="C33" s="1" t="s">
        <v>171</v>
      </c>
      <c r="D33" s="1">
        <f>IF(dati!D6="nuova costruzione o ristrutturazione urbanistica o ristrutturazione edilizia con demolizione e ricostruzione",(D23+D22),0)</f>
        <v>0</v>
      </c>
      <c r="E33" s="1" t="s">
        <v>172</v>
      </c>
      <c r="F33" s="45"/>
    </row>
    <row r="34" spans="1:6" x14ac:dyDescent="0.25">
      <c r="A34" s="161"/>
      <c r="D34" t="s">
        <v>175</v>
      </c>
      <c r="F34" s="30"/>
    </row>
    <row r="35" spans="1:6" x14ac:dyDescent="0.25">
      <c r="A35" s="161"/>
      <c r="F35" s="30"/>
    </row>
    <row r="36" spans="1:6" ht="15.75" thickBot="1" x14ac:dyDescent="0.3">
      <c r="A36" s="46" t="s">
        <v>176</v>
      </c>
      <c r="B36" s="43"/>
      <c r="C36" s="43" t="str">
        <f>IF(dati!D6="nuova costruzione o ristrutturazione urbanistica o ristrutturazione edilizia con demolizione e ricostruzione",IF((D18+D19)&gt;=1,"sì","no"),"no")</f>
        <v>no</v>
      </c>
      <c r="D36" s="33"/>
      <c r="E36" s="33"/>
      <c r="F36" s="34"/>
    </row>
    <row r="37" spans="1:6" x14ac:dyDescent="0.25">
      <c r="A37"/>
    </row>
    <row r="38" spans="1:6" x14ac:dyDescent="0.25">
      <c r="A38"/>
    </row>
    <row r="39" spans="1:6" x14ac:dyDescent="0.25">
      <c r="A39"/>
    </row>
    <row r="40" spans="1:6" x14ac:dyDescent="0.25">
      <c r="A40"/>
    </row>
    <row r="41" spans="1:6" ht="15.75" thickBot="1" x14ac:dyDescent="0.3"/>
    <row r="42" spans="1:6" x14ac:dyDescent="0.25">
      <c r="A42" s="35" t="s">
        <v>177</v>
      </c>
      <c r="B42" s="28"/>
      <c r="C42" s="28"/>
      <c r="D42" s="28"/>
      <c r="E42" s="28"/>
      <c r="F42" s="29"/>
    </row>
    <row r="43" spans="1:6" x14ac:dyDescent="0.25">
      <c r="A43" s="31"/>
      <c r="F43" s="30"/>
    </row>
    <row r="44" spans="1:6" x14ac:dyDescent="0.25">
      <c r="A44" s="31" t="s">
        <v>178</v>
      </c>
      <c r="C44">
        <f>dati!D123</f>
        <v>0</v>
      </c>
      <c r="F44" s="30"/>
    </row>
    <row r="45" spans="1:6" x14ac:dyDescent="0.25">
      <c r="A45" s="31"/>
      <c r="D45" s="6"/>
      <c r="F45" s="30"/>
    </row>
    <row r="46" spans="1:6" x14ac:dyDescent="0.25">
      <c r="A46" s="32" t="s">
        <v>78</v>
      </c>
      <c r="C46">
        <f>dati!D124</f>
        <v>0</v>
      </c>
      <c r="D46" t="s">
        <v>72</v>
      </c>
      <c r="F46" s="30"/>
    </row>
    <row r="47" spans="1:6" x14ac:dyDescent="0.25">
      <c r="A47" s="36" t="s">
        <v>179</v>
      </c>
      <c r="C47">
        <f>dati!D125</f>
        <v>0</v>
      </c>
      <c r="D47" t="s">
        <v>72</v>
      </c>
      <c r="F47" s="30"/>
    </row>
    <row r="48" spans="1:6" x14ac:dyDescent="0.25">
      <c r="A48" s="32" t="s">
        <v>81</v>
      </c>
      <c r="C48">
        <f>dati!D127</f>
        <v>0</v>
      </c>
      <c r="D48" t="s">
        <v>72</v>
      </c>
      <c r="F48" s="30"/>
    </row>
    <row r="49" spans="1:10" x14ac:dyDescent="0.25">
      <c r="A49" s="31" t="s">
        <v>180</v>
      </c>
      <c r="C49">
        <f>dati!D126</f>
        <v>0</v>
      </c>
      <c r="D49" t="s">
        <v>72</v>
      </c>
      <c r="F49" s="30"/>
    </row>
    <row r="50" spans="1:10" x14ac:dyDescent="0.25">
      <c r="A50" s="31" t="s">
        <v>181</v>
      </c>
      <c r="B50">
        <f>IF(C53="sì",C47*N11*N8*N7*N6*N3/(N4*10^3),0)</f>
        <v>0</v>
      </c>
      <c r="C50" t="s">
        <v>171</v>
      </c>
      <c r="D50" t="e">
        <f>B50/dati!D9</f>
        <v>#DIV/0!</v>
      </c>
      <c r="E50" t="s">
        <v>172</v>
      </c>
      <c r="F50" s="30"/>
    </row>
    <row r="51" spans="1:10" x14ac:dyDescent="0.25">
      <c r="A51" s="31" t="s">
        <v>182</v>
      </c>
      <c r="B51">
        <f>IF(H51&gt;0,IF(C48&gt;=H51,N14*misura1_BS!M5*dati!D9,0),0)</f>
        <v>0</v>
      </c>
      <c r="C51" t="s">
        <v>171</v>
      </c>
      <c r="D51" t="e">
        <f>B51/dati!D9</f>
        <v>#DIV/0!</v>
      </c>
      <c r="E51" t="s">
        <v>172</v>
      </c>
      <c r="F51" s="30"/>
      <c r="H51">
        <f>ROUNDUP((C46-C49)*N13,0)</f>
        <v>0</v>
      </c>
      <c r="J51" t="s">
        <v>165</v>
      </c>
    </row>
    <row r="52" spans="1:10" x14ac:dyDescent="0.25">
      <c r="A52" s="37"/>
      <c r="F52" s="30"/>
    </row>
    <row r="53" spans="1:10" x14ac:dyDescent="0.25">
      <c r="A53" s="38" t="s">
        <v>183</v>
      </c>
      <c r="B53" s="1"/>
      <c r="C53" s="1" t="b">
        <f>IF(dati!D7="ristrutturazione importante di I livello",IF(C44="no","sì","no"))</f>
        <v>0</v>
      </c>
      <c r="F53" s="30"/>
    </row>
    <row r="54" spans="1:10" x14ac:dyDescent="0.25">
      <c r="A54" s="31"/>
      <c r="F54" s="30"/>
    </row>
    <row r="55" spans="1:10" ht="15.75" thickBot="1" x14ac:dyDescent="0.3">
      <c r="A55" s="39" t="s">
        <v>184</v>
      </c>
      <c r="B55" s="33">
        <f>B50+B51</f>
        <v>0</v>
      </c>
      <c r="C55" s="33" t="s">
        <v>171</v>
      </c>
      <c r="D55" s="33" t="e">
        <f>D50+D51</f>
        <v>#DIV/0!</v>
      </c>
      <c r="E55" s="33" t="s">
        <v>172</v>
      </c>
      <c r="F55" s="34"/>
    </row>
    <row r="60" spans="1:10" x14ac:dyDescent="0.25">
      <c r="A60" s="27" t="s">
        <v>185</v>
      </c>
      <c r="B60" s="26"/>
      <c r="C60" s="26" t="b">
        <f>IF(dati!D7="nuova costruzione o ristrutturazione urbanistica o ristrutturazione edilizia con demolizione e ricostruzione",misura8_BS!C36,misura8_BS!C53)</f>
        <v>0</v>
      </c>
    </row>
  </sheetData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"/>
  <sheetViews>
    <sheetView zoomScale="80" zoomScaleNormal="80" workbookViewId="0">
      <selection activeCell="S36" sqref="S36"/>
    </sheetView>
  </sheetViews>
  <sheetFormatPr defaultRowHeight="15" x14ac:dyDescent="0.25"/>
  <sheetData/>
  <sheetProtection algorithmName="SHA-512" hashValue="A321ByUqvD1h9ur7efgA6K1xeVFA+r2Shxiy4iXP0RwIgwex6pTMByVhh2/xnDv4yQAhM1tlbX5IwCNO1v5qsw==" saltValue="BuhU7fx598MRxnKUmzdFGg==" spinCount="100000"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4"/>
  <sheetViews>
    <sheetView tabSelected="1" zoomScale="110" zoomScaleNormal="110" workbookViewId="0">
      <selection activeCell="D7" sqref="D7"/>
    </sheetView>
  </sheetViews>
  <sheetFormatPr defaultRowHeight="15" x14ac:dyDescent="0.25"/>
  <cols>
    <col min="2" max="2" width="88.5703125" style="22" customWidth="1"/>
    <col min="3" max="3" width="17.7109375" customWidth="1"/>
    <col min="4" max="4" width="21" customWidth="1"/>
    <col min="5" max="5" width="19.28515625" customWidth="1"/>
    <col min="6" max="6" width="17.140625" bestFit="1" customWidth="1"/>
    <col min="7" max="7" width="15" customWidth="1"/>
    <col min="8" max="8" width="17.42578125" customWidth="1"/>
    <col min="9" max="9" width="17" customWidth="1"/>
    <col min="10" max="10" width="24.28515625" bestFit="1" customWidth="1"/>
    <col min="11" max="11" width="18.140625" customWidth="1"/>
  </cols>
  <sheetData>
    <row r="1" spans="1:12" ht="63" customHeight="1" thickBot="1" x14ac:dyDescent="0.3">
      <c r="A1" s="104"/>
      <c r="B1" s="177" t="s">
        <v>6</v>
      </c>
      <c r="C1" s="178"/>
      <c r="D1" s="178"/>
      <c r="E1" s="178"/>
      <c r="F1" s="178"/>
      <c r="G1" s="178"/>
      <c r="H1" s="179"/>
      <c r="I1" s="81"/>
      <c r="J1" s="37"/>
    </row>
    <row r="2" spans="1:12" ht="47.45" customHeight="1" thickBot="1" x14ac:dyDescent="0.3">
      <c r="A2" s="104"/>
      <c r="B2" s="180" t="s">
        <v>190</v>
      </c>
      <c r="C2" s="181"/>
      <c r="D2" s="181"/>
      <c r="E2" s="181"/>
      <c r="F2" s="181"/>
      <c r="G2" s="181"/>
      <c r="H2" s="182"/>
      <c r="I2" s="105"/>
      <c r="J2" s="37"/>
    </row>
    <row r="3" spans="1:12" ht="14.45" customHeight="1" thickBot="1" x14ac:dyDescent="0.3">
      <c r="A3" s="33"/>
      <c r="L3" t="s">
        <v>7</v>
      </c>
    </row>
    <row r="4" spans="1:12" ht="15.75" thickBot="1" x14ac:dyDescent="0.3">
      <c r="A4" s="88"/>
      <c r="B4" s="193" t="s">
        <v>8</v>
      </c>
      <c r="C4" s="194"/>
      <c r="D4" s="194"/>
      <c r="E4" s="194"/>
      <c r="F4" s="194"/>
      <c r="G4" s="194"/>
      <c r="H4" s="195"/>
      <c r="I4" s="88"/>
      <c r="L4" t="s">
        <v>9</v>
      </c>
    </row>
    <row r="5" spans="1:12" x14ac:dyDescent="0.25">
      <c r="A5" s="196" t="s">
        <v>10</v>
      </c>
      <c r="B5" s="133"/>
      <c r="C5" s="151"/>
      <c r="D5" s="151"/>
      <c r="E5" s="151"/>
      <c r="F5" s="151"/>
      <c r="G5" s="151"/>
      <c r="H5" s="152"/>
      <c r="I5" s="168"/>
    </row>
    <row r="6" spans="1:12" x14ac:dyDescent="0.25">
      <c r="A6" s="197"/>
      <c r="B6" s="153"/>
      <c r="C6" s="92"/>
      <c r="D6" s="92"/>
      <c r="E6" s="92"/>
      <c r="F6" s="92"/>
      <c r="G6" s="92"/>
      <c r="H6" s="93"/>
      <c r="I6" s="169"/>
    </row>
    <row r="7" spans="1:12" x14ac:dyDescent="0.25">
      <c r="A7" s="197"/>
      <c r="B7" s="154" t="s">
        <v>11</v>
      </c>
      <c r="C7" s="92"/>
      <c r="D7" s="41"/>
      <c r="E7" s="92"/>
      <c r="F7" s="92"/>
      <c r="G7" s="92"/>
      <c r="H7" s="93"/>
      <c r="I7" s="169"/>
      <c r="L7" t="s">
        <v>12</v>
      </c>
    </row>
    <row r="8" spans="1:12" x14ac:dyDescent="0.25">
      <c r="A8" s="197"/>
      <c r="B8" s="153"/>
      <c r="C8" s="113"/>
      <c r="D8" s="92"/>
      <c r="E8" s="92"/>
      <c r="F8" s="92"/>
      <c r="G8" s="92"/>
      <c r="H8" s="93"/>
      <c r="I8" s="169"/>
      <c r="L8" t="s">
        <v>13</v>
      </c>
    </row>
    <row r="9" spans="1:12" x14ac:dyDescent="0.25">
      <c r="A9" s="197"/>
      <c r="B9" s="106" t="s">
        <v>14</v>
      </c>
      <c r="C9" s="111"/>
      <c r="D9" s="76">
        <f>D10+D11</f>
        <v>0</v>
      </c>
      <c r="E9" s="92" t="s">
        <v>15</v>
      </c>
      <c r="F9" s="92"/>
      <c r="G9" s="92"/>
      <c r="H9" s="93"/>
      <c r="I9" s="169"/>
    </row>
    <row r="10" spans="1:12" x14ac:dyDescent="0.25">
      <c r="A10" s="197"/>
      <c r="B10" s="108" t="s">
        <v>16</v>
      </c>
      <c r="C10" s="115"/>
      <c r="D10" s="41">
        <v>0</v>
      </c>
      <c r="E10" s="92" t="s">
        <v>15</v>
      </c>
      <c r="F10" s="92"/>
      <c r="G10" s="92"/>
      <c r="H10" s="93"/>
      <c r="I10" s="169"/>
    </row>
    <row r="11" spans="1:12" ht="15.75" thickBot="1" x14ac:dyDescent="0.3">
      <c r="A11" s="198"/>
      <c r="B11" s="134" t="s">
        <v>17</v>
      </c>
      <c r="C11" s="99"/>
      <c r="D11" s="42">
        <v>0</v>
      </c>
      <c r="E11" s="99" t="s">
        <v>15</v>
      </c>
      <c r="F11" s="99"/>
      <c r="G11" s="99"/>
      <c r="H11" s="100"/>
      <c r="I11" s="170"/>
    </row>
    <row r="12" spans="1:12" ht="15.75" thickBot="1" x14ac:dyDescent="0.3">
      <c r="A12" s="28"/>
      <c r="D12" s="79"/>
    </row>
    <row r="13" spans="1:12" ht="15.75" thickBot="1" x14ac:dyDescent="0.3">
      <c r="A13" s="81"/>
      <c r="B13" s="190" t="s">
        <v>18</v>
      </c>
      <c r="C13" s="191"/>
      <c r="D13" s="191"/>
      <c r="E13" s="191"/>
      <c r="F13" s="191"/>
      <c r="G13" s="191"/>
      <c r="H13" s="192"/>
      <c r="I13" s="81"/>
    </row>
    <row r="14" spans="1:12" x14ac:dyDescent="0.25">
      <c r="A14" s="202" t="s">
        <v>10</v>
      </c>
      <c r="B14" s="89" t="s">
        <v>19</v>
      </c>
      <c r="C14" s="90"/>
      <c r="D14" s="90"/>
      <c r="E14" s="90"/>
      <c r="F14" s="90"/>
      <c r="G14" s="90"/>
      <c r="H14" s="91"/>
      <c r="I14" s="165"/>
    </row>
    <row r="15" spans="1:12" x14ac:dyDescent="0.25">
      <c r="A15" s="203"/>
      <c r="B15" s="155"/>
      <c r="C15" s="92"/>
      <c r="D15" s="92"/>
      <c r="E15" s="92"/>
      <c r="F15" s="92"/>
      <c r="G15" s="92"/>
      <c r="H15" s="93"/>
      <c r="I15" s="166"/>
    </row>
    <row r="16" spans="1:12" x14ac:dyDescent="0.25">
      <c r="A16" s="203"/>
      <c r="B16" s="153" t="s">
        <v>20</v>
      </c>
      <c r="C16" s="94"/>
      <c r="D16" s="92"/>
      <c r="E16" s="92"/>
      <c r="F16" s="92"/>
      <c r="G16" s="92"/>
      <c r="H16" s="93"/>
      <c r="I16" s="166"/>
    </row>
    <row r="17" spans="1:9" x14ac:dyDescent="0.25">
      <c r="A17" s="203"/>
      <c r="B17" s="95" t="s">
        <v>21</v>
      </c>
      <c r="C17" s="94"/>
      <c r="D17" s="92"/>
      <c r="E17" s="92"/>
      <c r="F17" s="92"/>
      <c r="G17" s="92"/>
      <c r="H17" s="93"/>
      <c r="I17" s="166"/>
    </row>
    <row r="18" spans="1:9" x14ac:dyDescent="0.25">
      <c r="A18" s="203"/>
      <c r="B18" s="106" t="s">
        <v>22</v>
      </c>
      <c r="C18" s="107"/>
      <c r="D18" s="41">
        <v>0</v>
      </c>
      <c r="E18" s="92" t="s">
        <v>23</v>
      </c>
      <c r="F18" s="92"/>
      <c r="G18" s="92"/>
      <c r="H18" s="93"/>
      <c r="I18" s="166"/>
    </row>
    <row r="19" spans="1:9" x14ac:dyDescent="0.25">
      <c r="A19" s="203"/>
      <c r="B19" s="96" t="s">
        <v>24</v>
      </c>
      <c r="C19" s="107"/>
      <c r="D19" s="41">
        <v>0</v>
      </c>
      <c r="E19" s="92" t="s">
        <v>23</v>
      </c>
      <c r="F19" s="92"/>
      <c r="G19" s="92"/>
      <c r="H19" s="93"/>
      <c r="I19" s="166"/>
    </row>
    <row r="20" spans="1:9" x14ac:dyDescent="0.25">
      <c r="A20" s="203"/>
      <c r="B20" s="108" t="s">
        <v>25</v>
      </c>
      <c r="C20" s="94"/>
      <c r="D20" s="41">
        <v>0</v>
      </c>
      <c r="E20" s="92" t="s">
        <v>23</v>
      </c>
      <c r="F20" s="92"/>
      <c r="G20" s="92"/>
      <c r="H20" s="93"/>
      <c r="I20" s="166"/>
    </row>
    <row r="21" spans="1:9" x14ac:dyDescent="0.25">
      <c r="A21" s="203"/>
      <c r="B21" s="106" t="s">
        <v>26</v>
      </c>
      <c r="C21" s="109"/>
      <c r="D21" s="41">
        <v>0</v>
      </c>
      <c r="E21" s="92" t="s">
        <v>23</v>
      </c>
      <c r="F21" s="92"/>
      <c r="G21" s="92"/>
      <c r="H21" s="93"/>
      <c r="I21" s="166"/>
    </row>
    <row r="22" spans="1:9" x14ac:dyDescent="0.25">
      <c r="A22" s="203"/>
      <c r="B22" s="106" t="s">
        <v>27</v>
      </c>
      <c r="C22" s="107"/>
      <c r="D22" s="41">
        <v>0</v>
      </c>
      <c r="E22" s="92" t="s">
        <v>23</v>
      </c>
      <c r="F22" s="92"/>
      <c r="G22" s="92"/>
      <c r="H22" s="93"/>
      <c r="I22" s="166"/>
    </row>
    <row r="23" spans="1:9" x14ac:dyDescent="0.25">
      <c r="A23" s="203"/>
      <c r="B23" s="106" t="s">
        <v>28</v>
      </c>
      <c r="C23" s="107"/>
      <c r="D23" s="41">
        <v>0</v>
      </c>
      <c r="E23" s="92" t="s">
        <v>23</v>
      </c>
      <c r="F23" s="92"/>
      <c r="G23" s="92"/>
      <c r="H23" s="93"/>
      <c r="I23" s="166"/>
    </row>
    <row r="24" spans="1:9" x14ac:dyDescent="0.25">
      <c r="A24" s="203"/>
      <c r="B24" s="106" t="s">
        <v>29</v>
      </c>
      <c r="C24" s="107"/>
      <c r="D24" s="41">
        <v>0</v>
      </c>
      <c r="E24" s="92" t="s">
        <v>23</v>
      </c>
      <c r="F24" s="92"/>
      <c r="G24" s="92"/>
      <c r="H24" s="93"/>
      <c r="I24" s="166"/>
    </row>
    <row r="25" spans="1:9" x14ac:dyDescent="0.25">
      <c r="A25" s="203"/>
      <c r="B25" s="97"/>
      <c r="C25" s="94"/>
      <c r="D25" s="92"/>
      <c r="E25" s="92"/>
      <c r="F25" s="92"/>
      <c r="G25" s="92"/>
      <c r="H25" s="93"/>
      <c r="I25" s="166"/>
    </row>
    <row r="26" spans="1:9" ht="30" x14ac:dyDescent="0.25">
      <c r="A26" s="203"/>
      <c r="B26" s="153" t="s">
        <v>30</v>
      </c>
      <c r="C26" s="94"/>
      <c r="D26" s="92"/>
      <c r="E26" s="92"/>
      <c r="F26" s="92"/>
      <c r="G26" s="92"/>
      <c r="H26" s="93"/>
      <c r="I26" s="166"/>
    </row>
    <row r="27" spans="1:9" x14ac:dyDescent="0.25">
      <c r="A27" s="203"/>
      <c r="B27" s="95" t="s">
        <v>21</v>
      </c>
      <c r="C27" s="94"/>
      <c r="D27" s="92"/>
      <c r="E27" s="92"/>
      <c r="F27" s="92"/>
      <c r="G27" s="92"/>
      <c r="H27" s="93"/>
      <c r="I27" s="166"/>
    </row>
    <row r="28" spans="1:9" x14ac:dyDescent="0.25">
      <c r="A28" s="203"/>
      <c r="B28" s="106" t="s">
        <v>22</v>
      </c>
      <c r="C28" s="107"/>
      <c r="D28" s="42">
        <v>0</v>
      </c>
      <c r="E28" s="92" t="s">
        <v>23</v>
      </c>
      <c r="F28" s="92"/>
      <c r="G28" s="92"/>
      <c r="H28" s="93"/>
      <c r="I28" s="166"/>
    </row>
    <row r="29" spans="1:9" x14ac:dyDescent="0.25">
      <c r="A29" s="203"/>
      <c r="B29" s="108" t="s">
        <v>24</v>
      </c>
      <c r="C29" s="109"/>
      <c r="D29" s="42">
        <v>0</v>
      </c>
      <c r="E29" s="92" t="s">
        <v>23</v>
      </c>
      <c r="F29" s="92"/>
      <c r="G29" s="92"/>
      <c r="H29" s="93"/>
      <c r="I29" s="166"/>
    </row>
    <row r="30" spans="1:9" x14ac:dyDescent="0.25">
      <c r="A30" s="203"/>
      <c r="B30" s="96" t="s">
        <v>25</v>
      </c>
      <c r="C30" s="109"/>
      <c r="D30" s="42">
        <v>0</v>
      </c>
      <c r="E30" s="92" t="s">
        <v>23</v>
      </c>
      <c r="F30" s="92"/>
      <c r="G30" s="92"/>
      <c r="H30" s="93"/>
      <c r="I30" s="166"/>
    </row>
    <row r="31" spans="1:9" x14ac:dyDescent="0.25">
      <c r="A31" s="203"/>
      <c r="B31" s="108" t="s">
        <v>26</v>
      </c>
      <c r="C31" s="94"/>
      <c r="D31" s="42">
        <v>0</v>
      </c>
      <c r="E31" s="92" t="s">
        <v>23</v>
      </c>
      <c r="F31" s="92"/>
      <c r="G31" s="92"/>
      <c r="H31" s="93"/>
      <c r="I31" s="166"/>
    </row>
    <row r="32" spans="1:9" x14ac:dyDescent="0.25">
      <c r="A32" s="203"/>
      <c r="B32" s="108" t="s">
        <v>27</v>
      </c>
      <c r="C32" s="109"/>
      <c r="D32" s="42">
        <v>0</v>
      </c>
      <c r="E32" s="92" t="s">
        <v>23</v>
      </c>
      <c r="F32" s="92"/>
      <c r="G32" s="92"/>
      <c r="H32" s="93"/>
      <c r="I32" s="166"/>
    </row>
    <row r="33" spans="1:9" x14ac:dyDescent="0.25">
      <c r="A33" s="203"/>
      <c r="B33" s="108" t="s">
        <v>28</v>
      </c>
      <c r="C33" s="109"/>
      <c r="D33" s="42">
        <v>0</v>
      </c>
      <c r="E33" s="92" t="s">
        <v>23</v>
      </c>
      <c r="F33" s="92"/>
      <c r="G33" s="92"/>
      <c r="H33" s="93"/>
      <c r="I33" s="166"/>
    </row>
    <row r="34" spans="1:9" x14ac:dyDescent="0.25">
      <c r="A34" s="204"/>
      <c r="B34" s="108" t="s">
        <v>29</v>
      </c>
      <c r="C34" s="131"/>
      <c r="D34" s="41">
        <v>0</v>
      </c>
      <c r="E34" s="92" t="s">
        <v>23</v>
      </c>
      <c r="F34" s="92"/>
      <c r="G34" s="92"/>
      <c r="H34" s="93"/>
      <c r="I34" s="166"/>
    </row>
    <row r="35" spans="1:9" ht="15.75" thickBot="1" x14ac:dyDescent="0.3">
      <c r="A35" s="205"/>
      <c r="B35" s="96"/>
      <c r="C35" s="94"/>
      <c r="D35" s="92"/>
      <c r="E35" s="92"/>
      <c r="F35" s="92"/>
      <c r="G35" s="92"/>
      <c r="H35" s="93"/>
      <c r="I35" s="167"/>
    </row>
    <row r="36" spans="1:9" ht="15.75" thickBot="1" x14ac:dyDescent="0.3">
      <c r="A36" s="206" t="s">
        <v>31</v>
      </c>
      <c r="B36" s="171" t="s">
        <v>32</v>
      </c>
      <c r="C36" s="172"/>
      <c r="D36" s="172"/>
      <c r="E36" s="172"/>
      <c r="F36" s="172"/>
      <c r="G36" s="172"/>
      <c r="H36" s="173"/>
      <c r="I36" s="164"/>
    </row>
    <row r="37" spans="1:9" ht="15.75" thickBot="1" x14ac:dyDescent="0.3">
      <c r="A37" s="206"/>
      <c r="B37" s="155"/>
      <c r="C37" s="92"/>
      <c r="D37" s="92"/>
      <c r="E37" s="92"/>
      <c r="F37" s="92"/>
      <c r="G37" s="92"/>
      <c r="H37" s="93"/>
      <c r="I37" s="164"/>
    </row>
    <row r="38" spans="1:9" ht="18.75" thickBot="1" x14ac:dyDescent="0.4">
      <c r="A38" s="206"/>
      <c r="B38" s="110" t="s">
        <v>33</v>
      </c>
      <c r="C38" s="111"/>
      <c r="D38" s="103" t="str">
        <f>IF(D7="ristrutturazione importante di I livello",misura1_BS!M5,"n.d.")</f>
        <v>n.d.</v>
      </c>
      <c r="E38" s="92" t="s">
        <v>34</v>
      </c>
      <c r="F38" s="92"/>
      <c r="G38" s="103" t="str">
        <f>IF(D7="ristrutturazione importante di I livello",IF(D9=0,"n.d.",D38*D9),"n.d.")</f>
        <v>n.d.</v>
      </c>
      <c r="H38" s="93" t="s">
        <v>35</v>
      </c>
      <c r="I38" s="164"/>
    </row>
    <row r="39" spans="1:9" ht="15.75" thickBot="1" x14ac:dyDescent="0.3">
      <c r="A39" s="206"/>
      <c r="B39" s="112" t="s">
        <v>36</v>
      </c>
      <c r="C39" s="92"/>
      <c r="D39" s="103" t="str">
        <f>IF(D7="ristrutturazione importante di I livello",misura1_BS!M4,"n.d.")</f>
        <v>n.d.</v>
      </c>
      <c r="E39" s="92" t="s">
        <v>34</v>
      </c>
      <c r="F39" s="92"/>
      <c r="G39" s="103" t="str">
        <f>IF(D7="ristrutturazione importante di I livello",IF(D9=0,"n.d.",D39*D9),"n.d.")</f>
        <v>n.d.</v>
      </c>
      <c r="H39" s="93" t="s">
        <v>35</v>
      </c>
      <c r="I39" s="164"/>
    </row>
    <row r="40" spans="1:9" ht="15.75" thickBot="1" x14ac:dyDescent="0.3">
      <c r="A40" s="206"/>
      <c r="B40" s="155"/>
      <c r="C40" s="113"/>
      <c r="D40" s="92"/>
      <c r="E40" s="92"/>
      <c r="F40" s="92"/>
      <c r="G40" s="92"/>
      <c r="H40" s="93"/>
      <c r="I40" s="164"/>
    </row>
    <row r="41" spans="1:9" ht="15.75" thickBot="1" x14ac:dyDescent="0.3">
      <c r="A41" s="206"/>
      <c r="B41" s="98" t="s">
        <v>37</v>
      </c>
      <c r="C41" s="99"/>
      <c r="D41" s="77">
        <f>IF($D$7="ristrutturazione importante di I livello",(misura1_BS!M4-misura1_BS!M5),0)</f>
        <v>0</v>
      </c>
      <c r="E41" s="99" t="s">
        <v>34</v>
      </c>
      <c r="F41" s="99"/>
      <c r="G41" s="77">
        <f>IF(D7="ristrutturazione importante di I livello",misura1_BS!D10,0)</f>
        <v>0</v>
      </c>
      <c r="H41" s="93" t="s">
        <v>35</v>
      </c>
      <c r="I41" s="164"/>
    </row>
    <row r="42" spans="1:9" ht="15.75" thickBot="1" x14ac:dyDescent="0.3">
      <c r="A42" s="206"/>
      <c r="B42" s="96"/>
      <c r="C42" s="92"/>
      <c r="D42" s="101"/>
      <c r="E42" s="92"/>
      <c r="F42" s="92"/>
      <c r="G42" s="92"/>
      <c r="H42" s="93"/>
      <c r="I42" s="164"/>
    </row>
    <row r="43" spans="1:9" ht="30.75" customHeight="1" thickBot="1" x14ac:dyDescent="0.3">
      <c r="A43" s="206"/>
      <c r="B43" s="174" t="s">
        <v>38</v>
      </c>
      <c r="C43" s="175"/>
      <c r="D43" s="175"/>
      <c r="E43" s="175"/>
      <c r="F43" s="175"/>
      <c r="G43" s="175"/>
      <c r="H43" s="176"/>
      <c r="I43" s="164"/>
    </row>
    <row r="44" spans="1:9" ht="15.75" thickBot="1" x14ac:dyDescent="0.3">
      <c r="A44" s="206"/>
      <c r="B44" s="114" t="s">
        <v>39</v>
      </c>
      <c r="C44" s="111"/>
      <c r="D44" s="135" t="str">
        <f>IF(D7="nuova costruzione o ristrutturazione urbanistica o ristrutturazione edilizia con demolizione e ricostruzione",misura1_BS!M5,"n.d.")</f>
        <v>n.d.</v>
      </c>
      <c r="E44" s="92" t="s">
        <v>34</v>
      </c>
      <c r="F44" s="92"/>
      <c r="G44" s="103" t="str">
        <f>IF($D$7="nuova costruzione o ristrutturazione urbanistica o ristrutturazione edilizia con demolizione e ricostruzione",IF((D44="n.d."),"n.d.",D44*$D$9),"n.d.")</f>
        <v>n.d.</v>
      </c>
      <c r="H44" s="93" t="s">
        <v>35</v>
      </c>
      <c r="I44" s="164"/>
    </row>
    <row r="45" spans="1:9" ht="15.75" thickBot="1" x14ac:dyDescent="0.3">
      <c r="A45" s="206"/>
      <c r="B45" s="97"/>
      <c r="C45" s="145"/>
      <c r="D45" s="146"/>
      <c r="E45" s="92"/>
      <c r="F45" s="99"/>
      <c r="G45" s="92"/>
      <c r="H45" s="100"/>
      <c r="I45" s="164"/>
    </row>
    <row r="46" spans="1:9" ht="15.75" thickBot="1" x14ac:dyDescent="0.3">
      <c r="A46" s="86"/>
      <c r="B46" s="144"/>
      <c r="E46" s="79"/>
      <c r="G46" s="79"/>
      <c r="I46" s="87"/>
    </row>
    <row r="47" spans="1:9" ht="15.75" thickBot="1" x14ac:dyDescent="0.3">
      <c r="A47" s="207" t="s">
        <v>40</v>
      </c>
      <c r="B47" s="48" t="s">
        <v>41</v>
      </c>
      <c r="C47" s="58"/>
      <c r="D47" s="49"/>
      <c r="E47" s="49"/>
      <c r="F47" s="49"/>
      <c r="G47" s="49"/>
      <c r="H47" s="50"/>
      <c r="I47" s="201"/>
    </row>
    <row r="48" spans="1:9" ht="15.75" thickBot="1" x14ac:dyDescent="0.3">
      <c r="A48" s="207"/>
      <c r="B48" s="59"/>
      <c r="C48" s="60"/>
      <c r="D48" s="52"/>
      <c r="E48" s="52"/>
      <c r="F48" s="52"/>
      <c r="G48" s="52"/>
      <c r="H48" s="53"/>
      <c r="I48" s="201"/>
    </row>
    <row r="49" spans="1:9" ht="15.75" thickBot="1" x14ac:dyDescent="0.3">
      <c r="A49" s="207"/>
      <c r="B49" s="54" t="s">
        <v>42</v>
      </c>
      <c r="C49" s="52"/>
      <c r="D49" s="41">
        <v>0</v>
      </c>
      <c r="E49" s="52" t="s">
        <v>15</v>
      </c>
      <c r="F49" s="52"/>
      <c r="G49" s="52"/>
      <c r="H49" s="53"/>
      <c r="I49" s="201"/>
    </row>
    <row r="50" spans="1:9" ht="14.25" customHeight="1" thickBot="1" x14ac:dyDescent="0.3">
      <c r="A50" s="207"/>
      <c r="B50" s="116" t="s">
        <v>43</v>
      </c>
      <c r="C50" s="75">
        <f>misura2_BS!Q3</f>
        <v>0</v>
      </c>
      <c r="D50" s="52"/>
      <c r="E50" s="52" t="s">
        <v>15</v>
      </c>
      <c r="F50" s="52"/>
      <c r="G50" s="52"/>
      <c r="H50" s="53"/>
      <c r="I50" s="201"/>
    </row>
    <row r="51" spans="1:9" ht="15.75" thickBot="1" x14ac:dyDescent="0.3">
      <c r="A51" s="207"/>
      <c r="B51" s="117" t="s">
        <v>44</v>
      </c>
      <c r="C51" s="118"/>
      <c r="D51" s="42">
        <v>0</v>
      </c>
      <c r="E51" s="52" t="s">
        <v>15</v>
      </c>
      <c r="F51" s="52"/>
      <c r="G51" s="52"/>
      <c r="H51" s="53"/>
      <c r="I51" s="201"/>
    </row>
    <row r="52" spans="1:9" ht="15.75" thickBot="1" x14ac:dyDescent="0.3">
      <c r="A52" s="207"/>
      <c r="B52" s="119" t="s">
        <v>45</v>
      </c>
      <c r="C52" s="52"/>
      <c r="D52" s="41">
        <v>0</v>
      </c>
      <c r="E52" s="52"/>
      <c r="F52" s="52"/>
      <c r="G52" s="52"/>
      <c r="H52" s="53"/>
      <c r="I52" s="201"/>
    </row>
    <row r="53" spans="1:9" ht="15.75" thickBot="1" x14ac:dyDescent="0.3">
      <c r="A53" s="207"/>
      <c r="B53" s="51"/>
      <c r="C53" s="120"/>
      <c r="D53" s="52"/>
      <c r="E53" s="52"/>
      <c r="F53" s="52"/>
      <c r="G53" s="52"/>
      <c r="H53" s="53"/>
      <c r="I53" s="201"/>
    </row>
    <row r="54" spans="1:9" ht="15.75" thickBot="1" x14ac:dyDescent="0.3">
      <c r="A54" s="207"/>
      <c r="B54" s="121" t="s">
        <v>46</v>
      </c>
      <c r="C54" s="122"/>
      <c r="D54" s="72" t="str">
        <f>misura2_BS!K21</f>
        <v>no</v>
      </c>
      <c r="E54" s="52"/>
      <c r="F54" s="52"/>
      <c r="G54" s="52"/>
      <c r="H54" s="53"/>
      <c r="I54" s="201"/>
    </row>
    <row r="55" spans="1:9" ht="15.75" thickBot="1" x14ac:dyDescent="0.3">
      <c r="A55" s="207"/>
      <c r="B55" s="56" t="s">
        <v>47</v>
      </c>
      <c r="C55" s="57"/>
      <c r="D55" s="78">
        <f>IF(D54="sì",misura2_BS!D18,0)</f>
        <v>0</v>
      </c>
      <c r="E55" s="57" t="s">
        <v>34</v>
      </c>
      <c r="F55" s="57"/>
      <c r="G55" s="77">
        <f>IF(D54="sì",misura2_BS!D16,0)</f>
        <v>0</v>
      </c>
      <c r="H55" s="57" t="s">
        <v>35</v>
      </c>
      <c r="I55" s="201"/>
    </row>
    <row r="56" spans="1:9" ht="18" customHeight="1" thickBot="1" x14ac:dyDescent="0.3">
      <c r="A56" s="79"/>
      <c r="D56" s="79"/>
    </row>
    <row r="57" spans="1:9" ht="15" customHeight="1" x14ac:dyDescent="0.25">
      <c r="A57" s="208" t="s">
        <v>40</v>
      </c>
      <c r="B57" s="48" t="s">
        <v>48</v>
      </c>
      <c r="C57" s="49"/>
      <c r="D57" s="49"/>
      <c r="E57" s="49"/>
      <c r="F57" s="49"/>
      <c r="G57" s="49"/>
      <c r="H57" s="50"/>
      <c r="I57" s="168"/>
    </row>
    <row r="58" spans="1:9" x14ac:dyDescent="0.25">
      <c r="A58" s="209"/>
      <c r="B58" s="51"/>
      <c r="C58" s="52"/>
      <c r="D58" s="52"/>
      <c r="E58" s="52"/>
      <c r="F58" s="52"/>
      <c r="G58" s="52"/>
      <c r="H58" s="53"/>
      <c r="I58" s="169"/>
    </row>
    <row r="59" spans="1:9" ht="17.25" customHeight="1" x14ac:dyDescent="0.25">
      <c r="A59" s="209"/>
      <c r="B59" s="121" t="s">
        <v>49</v>
      </c>
      <c r="C59" s="123"/>
      <c r="D59" s="41">
        <v>0</v>
      </c>
      <c r="E59" s="52" t="s">
        <v>50</v>
      </c>
      <c r="F59" s="52"/>
      <c r="G59" s="52"/>
      <c r="H59" s="53"/>
      <c r="I59" s="169"/>
    </row>
    <row r="60" spans="1:9" x14ac:dyDescent="0.25">
      <c r="A60" s="209"/>
      <c r="B60" s="51"/>
      <c r="C60" s="52"/>
      <c r="D60" s="52"/>
      <c r="E60" s="52"/>
      <c r="F60" s="52"/>
      <c r="G60" s="52"/>
      <c r="H60" s="53"/>
      <c r="I60" s="169"/>
    </row>
    <row r="61" spans="1:9" ht="15" customHeight="1" thickBot="1" x14ac:dyDescent="0.3">
      <c r="A61" s="210"/>
      <c r="B61" s="56" t="s">
        <v>47</v>
      </c>
      <c r="C61" s="57"/>
      <c r="D61" s="103" t="str">
        <f>misura3_BS!D16</f>
        <v>n.d.</v>
      </c>
      <c r="E61" s="57" t="s">
        <v>34</v>
      </c>
      <c r="F61" s="57"/>
      <c r="G61" s="77">
        <f>misura3_BS!D14</f>
        <v>0</v>
      </c>
      <c r="H61" s="57" t="s">
        <v>35</v>
      </c>
      <c r="I61" s="170"/>
    </row>
    <row r="62" spans="1:9" ht="15.75" thickBot="1" x14ac:dyDescent="0.3">
      <c r="A62" s="28"/>
    </row>
    <row r="63" spans="1:9" ht="15.75" hidden="1" customHeight="1" thickBot="1" x14ac:dyDescent="0.3"/>
    <row r="64" spans="1:9" ht="15.75" hidden="1" customHeight="1" thickBot="1" x14ac:dyDescent="0.3"/>
    <row r="65" spans="1:11" x14ac:dyDescent="0.25">
      <c r="A65" s="211" t="s">
        <v>40</v>
      </c>
      <c r="B65" s="61" t="s">
        <v>51</v>
      </c>
      <c r="C65" s="49"/>
      <c r="D65" s="49"/>
      <c r="E65" s="49"/>
      <c r="F65" s="49"/>
      <c r="G65" s="49"/>
      <c r="H65" s="50"/>
      <c r="I65" s="168"/>
    </row>
    <row r="66" spans="1:11" x14ac:dyDescent="0.25">
      <c r="A66" s="212"/>
      <c r="B66" s="136"/>
      <c r="C66" s="52"/>
      <c r="D66" s="52"/>
      <c r="E66" s="52"/>
      <c r="F66" s="52"/>
      <c r="G66" s="52"/>
      <c r="H66" s="53"/>
      <c r="I66" s="169"/>
    </row>
    <row r="67" spans="1:11" x14ac:dyDescent="0.25">
      <c r="A67" s="212"/>
      <c r="B67" s="121" t="s">
        <v>52</v>
      </c>
      <c r="C67" s="123"/>
      <c r="D67" s="42">
        <v>0</v>
      </c>
      <c r="E67" s="52" t="s">
        <v>53</v>
      </c>
      <c r="F67" s="52"/>
      <c r="G67" s="52"/>
      <c r="H67" s="53"/>
      <c r="I67" s="169"/>
    </row>
    <row r="68" spans="1:11" x14ac:dyDescent="0.25">
      <c r="A68" s="212"/>
      <c r="B68" s="54" t="s">
        <v>54</v>
      </c>
      <c r="C68" s="52"/>
      <c r="D68" s="41">
        <v>0</v>
      </c>
      <c r="E68" s="52" t="s">
        <v>53</v>
      </c>
      <c r="F68" s="52"/>
      <c r="G68" s="52"/>
      <c r="H68" s="53"/>
      <c r="I68" s="169"/>
    </row>
    <row r="69" spans="1:11" x14ac:dyDescent="0.25">
      <c r="A69" s="212"/>
      <c r="B69" s="116" t="s">
        <v>55</v>
      </c>
      <c r="C69" s="75">
        <f>misura4_BS!P8</f>
        <v>0</v>
      </c>
      <c r="D69" s="52"/>
      <c r="E69" s="52" t="s">
        <v>53</v>
      </c>
      <c r="F69" s="52"/>
      <c r="G69" s="52"/>
      <c r="H69" s="53"/>
      <c r="I69" s="169"/>
    </row>
    <row r="70" spans="1:11" x14ac:dyDescent="0.25">
      <c r="A70" s="212"/>
      <c r="B70" s="121" t="s">
        <v>56</v>
      </c>
      <c r="C70" s="124"/>
      <c r="D70" s="135">
        <f>misura4_BS!P10</f>
        <v>0</v>
      </c>
      <c r="E70" s="52" t="s">
        <v>53</v>
      </c>
      <c r="F70" s="52"/>
      <c r="G70" s="52"/>
      <c r="H70" s="53"/>
      <c r="I70" s="169"/>
    </row>
    <row r="71" spans="1:11" x14ac:dyDescent="0.25">
      <c r="A71" s="212"/>
      <c r="B71" s="54"/>
      <c r="C71" s="52"/>
      <c r="D71" s="52"/>
      <c r="E71" s="52"/>
      <c r="F71" s="52"/>
      <c r="G71" s="52"/>
      <c r="H71" s="53"/>
      <c r="I71" s="169"/>
    </row>
    <row r="72" spans="1:11" x14ac:dyDescent="0.25">
      <c r="A72" s="212"/>
      <c r="B72" s="121" t="s">
        <v>46</v>
      </c>
      <c r="C72" s="122"/>
      <c r="D72" s="72" t="str">
        <f>misura4_BS!K24</f>
        <v>no</v>
      </c>
      <c r="E72" s="52"/>
      <c r="F72" s="52"/>
      <c r="G72" s="52"/>
      <c r="H72" s="53"/>
      <c r="I72" s="169"/>
    </row>
    <row r="73" spans="1:11" ht="15.75" thickBot="1" x14ac:dyDescent="0.3">
      <c r="A73" s="213"/>
      <c r="B73" s="56" t="s">
        <v>47</v>
      </c>
      <c r="C73" s="57"/>
      <c r="D73" s="78">
        <f>IF(D72="sì",misura4_BS!D16,0)</f>
        <v>0</v>
      </c>
      <c r="E73" s="57" t="s">
        <v>34</v>
      </c>
      <c r="F73" s="57"/>
      <c r="G73" s="77">
        <f>IF(D72="sì",misura4_BS!D14,0)</f>
        <v>0</v>
      </c>
      <c r="H73" s="57" t="s">
        <v>35</v>
      </c>
      <c r="I73" s="170"/>
    </row>
    <row r="74" spans="1:11" ht="15.75" thickBot="1" x14ac:dyDescent="0.3">
      <c r="D74" s="28"/>
    </row>
    <row r="75" spans="1:11" ht="12.75" hidden="1" customHeight="1" thickBot="1" x14ac:dyDescent="0.3">
      <c r="I75" s="81"/>
    </row>
    <row r="76" spans="1:11" ht="24" customHeight="1" x14ac:dyDescent="0.25">
      <c r="A76" s="214" t="s">
        <v>40</v>
      </c>
      <c r="B76" s="62" t="s">
        <v>57</v>
      </c>
      <c r="C76" s="49"/>
      <c r="D76" s="49"/>
      <c r="E76" s="49"/>
      <c r="F76" s="49"/>
      <c r="G76" s="63"/>
      <c r="H76" s="49"/>
      <c r="I76" s="168"/>
      <c r="J76" s="7"/>
    </row>
    <row r="77" spans="1:11" ht="33.75" customHeight="1" x14ac:dyDescent="0.25">
      <c r="A77" s="215"/>
      <c r="B77" s="137" t="s">
        <v>58</v>
      </c>
      <c r="C77" s="123"/>
      <c r="D77" s="141"/>
      <c r="E77" s="52"/>
      <c r="F77" s="52"/>
      <c r="G77" s="64"/>
      <c r="H77" s="80"/>
      <c r="I77" s="169"/>
      <c r="J77" s="8"/>
      <c r="K77" s="9"/>
    </row>
    <row r="78" spans="1:11" ht="17.25" customHeight="1" x14ac:dyDescent="0.25">
      <c r="A78" s="215"/>
      <c r="B78" s="54"/>
      <c r="C78" s="52"/>
      <c r="D78" s="60"/>
      <c r="E78" s="52"/>
      <c r="F78" s="52"/>
      <c r="G78" s="64"/>
      <c r="H78" s="80"/>
      <c r="I78" s="169"/>
      <c r="J78" s="8"/>
      <c r="K78" s="9"/>
    </row>
    <row r="79" spans="1:11" ht="18" customHeight="1" x14ac:dyDescent="0.25">
      <c r="A79" s="215"/>
      <c r="B79" s="121" t="s">
        <v>46</v>
      </c>
      <c r="C79" s="122"/>
      <c r="D79" s="73" t="str">
        <f>misura5_BS!E6</f>
        <v>no</v>
      </c>
      <c r="E79" s="52"/>
      <c r="F79" s="52"/>
      <c r="G79" s="64"/>
      <c r="H79" s="80"/>
      <c r="I79" s="169"/>
      <c r="J79" s="8"/>
      <c r="K79" s="9"/>
    </row>
    <row r="80" spans="1:11" ht="15.75" thickBot="1" x14ac:dyDescent="0.3">
      <c r="A80" s="216"/>
      <c r="B80" s="56" t="s">
        <v>47</v>
      </c>
      <c r="C80" s="57"/>
      <c r="D80" s="77">
        <f>IF(D79="sì",misura5_BS!D12,0)</f>
        <v>0</v>
      </c>
      <c r="E80" s="57" t="s">
        <v>34</v>
      </c>
      <c r="F80" s="57"/>
      <c r="G80" s="78">
        <f>IF(D79="sì",D80*D9,0)</f>
        <v>0</v>
      </c>
      <c r="H80" s="57" t="s">
        <v>35</v>
      </c>
      <c r="I80" s="170"/>
      <c r="J80" s="7"/>
      <c r="K80" s="8"/>
    </row>
    <row r="81" spans="1:11" ht="15.75" thickBot="1" x14ac:dyDescent="0.3">
      <c r="G81" s="40"/>
      <c r="H81" s="8"/>
      <c r="J81" s="7"/>
      <c r="K81" s="8"/>
    </row>
    <row r="82" spans="1:11" ht="15.75" hidden="1" thickBot="1" x14ac:dyDescent="0.3">
      <c r="G82" s="7"/>
      <c r="H82" s="8"/>
      <c r="J82" s="7"/>
      <c r="K82" s="8"/>
    </row>
    <row r="83" spans="1:11" x14ac:dyDescent="0.25">
      <c r="A83" s="183" t="s">
        <v>40</v>
      </c>
      <c r="B83" s="48" t="s">
        <v>59</v>
      </c>
      <c r="C83" s="49"/>
      <c r="D83" s="49"/>
      <c r="E83" s="49"/>
      <c r="F83" s="49"/>
      <c r="G83" s="49"/>
      <c r="H83" s="50"/>
      <c r="I83" s="168"/>
    </row>
    <row r="84" spans="1:11" ht="30" x14ac:dyDescent="0.25">
      <c r="A84" s="184"/>
      <c r="B84" s="121" t="s">
        <v>60</v>
      </c>
      <c r="C84" s="123"/>
      <c r="D84" s="42">
        <v>0</v>
      </c>
      <c r="E84" s="52" t="s">
        <v>15</v>
      </c>
      <c r="F84" s="52"/>
      <c r="G84" s="52"/>
      <c r="H84" s="53"/>
      <c r="I84" s="169"/>
    </row>
    <row r="85" spans="1:11" x14ac:dyDescent="0.25">
      <c r="A85" s="184"/>
      <c r="B85" s="119" t="s">
        <v>61</v>
      </c>
      <c r="C85" s="125"/>
      <c r="D85" s="42">
        <v>0</v>
      </c>
      <c r="E85" s="52" t="s">
        <v>15</v>
      </c>
      <c r="F85" s="52"/>
      <c r="G85" s="52"/>
      <c r="H85" s="53"/>
      <c r="I85" s="169"/>
    </row>
    <row r="86" spans="1:11" x14ac:dyDescent="0.25">
      <c r="A86" s="184"/>
      <c r="B86" s="119" t="s">
        <v>62</v>
      </c>
      <c r="C86" s="125"/>
      <c r="D86" s="42">
        <v>0</v>
      </c>
      <c r="E86" s="52" t="s">
        <v>15</v>
      </c>
      <c r="F86" s="52"/>
      <c r="G86" s="52"/>
      <c r="H86" s="53"/>
      <c r="I86" s="169"/>
    </row>
    <row r="87" spans="1:11" x14ac:dyDescent="0.25">
      <c r="A87" s="184"/>
      <c r="B87" s="119" t="s">
        <v>63</v>
      </c>
      <c r="C87" s="125"/>
      <c r="D87" s="42">
        <v>0</v>
      </c>
      <c r="E87" s="52" t="s">
        <v>15</v>
      </c>
      <c r="F87" s="52"/>
      <c r="G87" s="52"/>
      <c r="H87" s="53"/>
      <c r="I87" s="169"/>
    </row>
    <row r="88" spans="1:11" x14ac:dyDescent="0.25">
      <c r="A88" s="184"/>
      <c r="B88" s="119" t="s">
        <v>64</v>
      </c>
      <c r="C88" s="52"/>
      <c r="D88" s="42">
        <v>0</v>
      </c>
      <c r="E88" s="52" t="s">
        <v>50</v>
      </c>
      <c r="F88" s="52"/>
      <c r="G88" s="52"/>
      <c r="H88" s="53"/>
      <c r="I88" s="169"/>
    </row>
    <row r="89" spans="1:11" x14ac:dyDescent="0.25">
      <c r="A89" s="184"/>
      <c r="B89" s="54" t="s">
        <v>65</v>
      </c>
      <c r="C89" s="125"/>
      <c r="D89" s="42">
        <v>0</v>
      </c>
      <c r="E89" s="52" t="s">
        <v>15</v>
      </c>
      <c r="F89" s="52"/>
      <c r="G89" s="52"/>
      <c r="H89" s="53"/>
      <c r="I89" s="169"/>
    </row>
    <row r="90" spans="1:11" x14ac:dyDescent="0.25">
      <c r="A90" s="184"/>
      <c r="B90" s="119" t="s">
        <v>66</v>
      </c>
      <c r="C90" s="52"/>
      <c r="D90" s="76">
        <f>D85+D86+D87+D88+D89</f>
        <v>0</v>
      </c>
      <c r="E90" s="52" t="s">
        <v>15</v>
      </c>
      <c r="F90" s="52"/>
      <c r="G90" s="52"/>
      <c r="H90" s="53"/>
      <c r="I90" s="169"/>
    </row>
    <row r="91" spans="1:11" x14ac:dyDescent="0.25">
      <c r="A91" s="184"/>
      <c r="B91" s="116" t="s">
        <v>67</v>
      </c>
      <c r="C91" s="75">
        <f>misura6_BS!Q3</f>
        <v>0</v>
      </c>
      <c r="D91" s="52"/>
      <c r="E91" s="52" t="s">
        <v>15</v>
      </c>
      <c r="F91" s="52"/>
      <c r="G91" s="52"/>
      <c r="H91" s="53"/>
      <c r="I91" s="169"/>
    </row>
    <row r="92" spans="1:11" x14ac:dyDescent="0.25">
      <c r="A92" s="184"/>
      <c r="B92" s="142" t="s">
        <v>68</v>
      </c>
      <c r="C92" s="118"/>
      <c r="D92" s="41">
        <v>0</v>
      </c>
      <c r="E92" s="52" t="s">
        <v>149</v>
      </c>
      <c r="F92" s="52"/>
      <c r="G92" s="52"/>
      <c r="H92" s="53"/>
      <c r="I92" s="169"/>
    </row>
    <row r="93" spans="1:11" x14ac:dyDescent="0.25">
      <c r="A93" s="184"/>
      <c r="B93" s="127"/>
      <c r="C93" s="52"/>
      <c r="D93" s="52"/>
      <c r="E93" s="52"/>
      <c r="F93" s="52"/>
      <c r="G93" s="52"/>
      <c r="H93" s="53"/>
      <c r="I93" s="169"/>
    </row>
    <row r="94" spans="1:11" x14ac:dyDescent="0.25">
      <c r="A94" s="184"/>
      <c r="B94" s="121" t="s">
        <v>46</v>
      </c>
      <c r="C94" s="122"/>
      <c r="D94" s="72" t="str">
        <f>misura6_BS!K22</f>
        <v>no</v>
      </c>
      <c r="E94" s="52"/>
      <c r="F94" s="52"/>
      <c r="G94" s="52"/>
      <c r="H94" s="53"/>
      <c r="I94" s="169"/>
    </row>
    <row r="95" spans="1:11" ht="15.75" thickBot="1" x14ac:dyDescent="0.3">
      <c r="A95" s="186"/>
      <c r="B95" s="56" t="s">
        <v>47</v>
      </c>
      <c r="C95" s="57"/>
      <c r="D95" s="77">
        <f>IF(D94="sì",misura6_BS!D19,0)</f>
        <v>0</v>
      </c>
      <c r="E95" s="57" t="s">
        <v>34</v>
      </c>
      <c r="F95" s="57"/>
      <c r="G95" s="78">
        <f>IF(D94="sì",misura6_BS!D17,0)</f>
        <v>0</v>
      </c>
      <c r="H95" s="57" t="s">
        <v>35</v>
      </c>
      <c r="I95" s="170"/>
    </row>
    <row r="96" spans="1:11" ht="14.25" customHeight="1" thickBot="1" x14ac:dyDescent="0.3">
      <c r="G96" s="28"/>
    </row>
    <row r="97" spans="1:9" ht="15.75" hidden="1" thickBot="1" x14ac:dyDescent="0.3"/>
    <row r="98" spans="1:9" ht="15.75" hidden="1" thickBot="1" x14ac:dyDescent="0.3">
      <c r="B98" s="2"/>
    </row>
    <row r="99" spans="1:9" ht="30" x14ac:dyDescent="0.25">
      <c r="A99" s="183" t="s">
        <v>40</v>
      </c>
      <c r="B99" s="48" t="s">
        <v>69</v>
      </c>
      <c r="C99" s="49"/>
      <c r="D99" s="49"/>
      <c r="E99" s="49"/>
      <c r="F99" s="49"/>
      <c r="G99" s="49"/>
      <c r="H99" s="50"/>
      <c r="I99" s="168"/>
    </row>
    <row r="100" spans="1:9" ht="15.75" thickBot="1" x14ac:dyDescent="0.3">
      <c r="A100" s="184"/>
      <c r="B100" s="65"/>
      <c r="C100" s="52"/>
      <c r="D100" s="52"/>
      <c r="E100" s="52"/>
      <c r="F100" s="52"/>
      <c r="G100" s="52"/>
      <c r="H100" s="53"/>
      <c r="I100" s="169"/>
    </row>
    <row r="101" spans="1:9" ht="49.5" customHeight="1" x14ac:dyDescent="0.25">
      <c r="A101" s="184"/>
      <c r="B101" s="138" t="s">
        <v>70</v>
      </c>
      <c r="C101" s="49"/>
      <c r="D101" s="49"/>
      <c r="E101" s="49"/>
      <c r="F101" s="49"/>
      <c r="G101" s="49"/>
      <c r="H101" s="50"/>
      <c r="I101" s="169"/>
    </row>
    <row r="102" spans="1:9" ht="15" hidden="1" customHeight="1" x14ac:dyDescent="0.25">
      <c r="A102" s="184"/>
      <c r="B102" s="65"/>
      <c r="C102" s="52"/>
      <c r="D102" s="52"/>
      <c r="E102" s="52"/>
      <c r="F102" s="52"/>
      <c r="G102" s="52"/>
      <c r="H102" s="53"/>
      <c r="I102" s="169"/>
    </row>
    <row r="103" spans="1:9" ht="15" hidden="1" customHeight="1" x14ac:dyDescent="0.25">
      <c r="A103" s="184"/>
      <c r="B103" s="54"/>
      <c r="C103" s="52"/>
      <c r="D103" s="55"/>
      <c r="E103" s="52"/>
      <c r="F103" s="52"/>
      <c r="G103" s="52"/>
      <c r="H103" s="53"/>
      <c r="I103" s="169"/>
    </row>
    <row r="104" spans="1:9" ht="15" hidden="1" customHeight="1" x14ac:dyDescent="0.25">
      <c r="A104" s="184"/>
      <c r="B104" s="54"/>
      <c r="C104" s="52"/>
      <c r="D104" s="52"/>
      <c r="E104" s="52"/>
      <c r="F104" s="52"/>
      <c r="G104" s="52"/>
      <c r="H104" s="53"/>
      <c r="I104" s="169"/>
    </row>
    <row r="105" spans="1:9" ht="15" hidden="1" customHeight="1" x14ac:dyDescent="0.25">
      <c r="A105" s="184"/>
      <c r="B105" s="54"/>
      <c r="C105" s="52"/>
      <c r="D105" s="52"/>
      <c r="E105" s="52"/>
      <c r="F105" s="52"/>
      <c r="G105" s="52"/>
      <c r="H105" s="53"/>
      <c r="I105" s="169"/>
    </row>
    <row r="106" spans="1:9" ht="32.25" hidden="1" customHeight="1" x14ac:dyDescent="0.25">
      <c r="A106" s="184"/>
      <c r="B106" s="54"/>
      <c r="C106" s="52"/>
      <c r="D106" s="52"/>
      <c r="E106" s="52"/>
      <c r="F106" s="52"/>
      <c r="G106" s="52"/>
      <c r="H106" s="53"/>
      <c r="I106" s="169"/>
    </row>
    <row r="107" spans="1:9" ht="15" hidden="1" customHeight="1" x14ac:dyDescent="0.25">
      <c r="A107" s="184"/>
      <c r="B107" s="54"/>
      <c r="C107" s="52"/>
      <c r="D107" s="55"/>
      <c r="E107" s="52"/>
      <c r="F107" s="66"/>
      <c r="G107" s="52"/>
      <c r="H107" s="53"/>
      <c r="I107" s="169"/>
    </row>
    <row r="108" spans="1:9" ht="18" customHeight="1" x14ac:dyDescent="0.25">
      <c r="A108" s="184"/>
      <c r="B108" s="67"/>
      <c r="C108" s="52"/>
      <c r="D108" s="66"/>
      <c r="E108" s="52"/>
      <c r="F108" s="66"/>
      <c r="G108" s="52"/>
      <c r="H108" s="53"/>
      <c r="I108" s="169"/>
    </row>
    <row r="109" spans="1:9" ht="16.5" customHeight="1" x14ac:dyDescent="0.25">
      <c r="A109" s="184"/>
      <c r="B109" s="67" t="s">
        <v>71</v>
      </c>
      <c r="C109" s="52"/>
      <c r="D109" s="42">
        <v>0</v>
      </c>
      <c r="E109" s="52" t="s">
        <v>72</v>
      </c>
      <c r="F109" s="66"/>
      <c r="G109" s="52"/>
      <c r="H109" s="53"/>
      <c r="I109" s="169"/>
    </row>
    <row r="110" spans="1:9" ht="18.75" customHeight="1" x14ac:dyDescent="0.25">
      <c r="A110" s="184"/>
      <c r="B110" s="128" t="s">
        <v>73</v>
      </c>
      <c r="C110" s="125"/>
      <c r="D110" s="42">
        <v>0</v>
      </c>
      <c r="E110" s="52" t="s">
        <v>72</v>
      </c>
      <c r="F110" s="66"/>
      <c r="G110" s="52"/>
      <c r="H110" s="53"/>
      <c r="I110" s="169"/>
    </row>
    <row r="111" spans="1:9" x14ac:dyDescent="0.25">
      <c r="A111" s="184"/>
      <c r="B111" s="128" t="s">
        <v>74</v>
      </c>
      <c r="C111" s="125"/>
      <c r="D111" s="42">
        <v>0</v>
      </c>
      <c r="E111" s="52" t="s">
        <v>72</v>
      </c>
      <c r="F111" s="156"/>
      <c r="G111" s="52"/>
      <c r="H111" s="53"/>
      <c r="I111" s="169"/>
    </row>
    <row r="112" spans="1:9" x14ac:dyDescent="0.25">
      <c r="A112" s="184"/>
      <c r="B112" s="129" t="s">
        <v>75</v>
      </c>
      <c r="C112" s="125"/>
      <c r="D112" s="41">
        <v>0</v>
      </c>
      <c r="E112" s="52" t="s">
        <v>72</v>
      </c>
      <c r="F112" s="52"/>
      <c r="G112" s="52"/>
      <c r="H112" s="53"/>
      <c r="I112" s="169"/>
    </row>
    <row r="113" spans="1:9" ht="15" hidden="1" customHeight="1" x14ac:dyDescent="0.25">
      <c r="A113" s="184"/>
      <c r="B113" s="128"/>
      <c r="C113" s="52"/>
      <c r="D113" s="52"/>
      <c r="E113" s="52"/>
      <c r="F113" s="52"/>
      <c r="G113" s="52"/>
      <c r="H113" s="53"/>
      <c r="I113" s="169"/>
    </row>
    <row r="114" spans="1:9" ht="15" hidden="1" customHeight="1" x14ac:dyDescent="0.25">
      <c r="A114" s="184"/>
      <c r="B114" s="68"/>
      <c r="C114" s="52"/>
      <c r="D114" s="52"/>
      <c r="E114" s="52"/>
      <c r="F114" s="52"/>
      <c r="G114" s="52"/>
      <c r="H114" s="53"/>
      <c r="I114" s="169"/>
    </row>
    <row r="115" spans="1:9" ht="15" hidden="1" customHeight="1" x14ac:dyDescent="0.25">
      <c r="A115" s="184"/>
      <c r="B115" s="157"/>
      <c r="C115" s="52"/>
      <c r="D115" s="55"/>
      <c r="E115" s="52"/>
      <c r="F115" s="52"/>
      <c r="G115" s="52"/>
      <c r="H115" s="53"/>
      <c r="I115" s="169"/>
    </row>
    <row r="116" spans="1:9" ht="15" hidden="1" customHeight="1" x14ac:dyDescent="0.25">
      <c r="A116" s="184"/>
      <c r="B116" s="157"/>
      <c r="C116" s="52"/>
      <c r="D116" s="55"/>
      <c r="E116" s="52"/>
      <c r="F116" s="52"/>
      <c r="G116" s="52"/>
      <c r="H116" s="53"/>
      <c r="I116" s="169"/>
    </row>
    <row r="117" spans="1:9" x14ac:dyDescent="0.25">
      <c r="A117" s="184"/>
      <c r="B117" s="157"/>
      <c r="C117" s="52"/>
      <c r="D117" s="52"/>
      <c r="E117" s="52"/>
      <c r="F117" s="52"/>
      <c r="G117" s="52"/>
      <c r="H117" s="53"/>
      <c r="I117" s="169"/>
    </row>
    <row r="118" spans="1:9" x14ac:dyDescent="0.25">
      <c r="A118" s="184"/>
      <c r="B118" s="158" t="s">
        <v>76</v>
      </c>
      <c r="C118" s="52"/>
      <c r="D118" s="72" t="str">
        <f>misura8_BS!C17</f>
        <v>no</v>
      </c>
      <c r="E118" s="52"/>
      <c r="F118" s="52"/>
      <c r="G118" s="52"/>
      <c r="H118" s="53"/>
      <c r="I118" s="169"/>
    </row>
    <row r="119" spans="1:9" x14ac:dyDescent="0.25">
      <c r="A119" s="184"/>
      <c r="B119" s="159" t="s">
        <v>47</v>
      </c>
      <c r="C119" s="126"/>
      <c r="D119" s="149">
        <f>IF(D118="sì",misura8_BS!D22+misura8_BS!D23,0)</f>
        <v>0</v>
      </c>
      <c r="E119" s="52" t="s">
        <v>34</v>
      </c>
      <c r="F119" s="52"/>
      <c r="G119" s="76">
        <f>IF(D118="sì",D119*D9,0)</f>
        <v>0</v>
      </c>
      <c r="H119" s="53" t="s">
        <v>35</v>
      </c>
      <c r="I119" s="169"/>
    </row>
    <row r="120" spans="1:9" x14ac:dyDescent="0.25">
      <c r="A120" s="184"/>
      <c r="B120" s="67"/>
      <c r="C120" s="120"/>
      <c r="D120" s="52"/>
      <c r="E120" s="52"/>
      <c r="F120" s="52"/>
      <c r="G120" s="52"/>
      <c r="H120" s="53"/>
      <c r="I120" s="169"/>
    </row>
    <row r="121" spans="1:9" x14ac:dyDescent="0.25">
      <c r="A121" s="184"/>
      <c r="B121" s="150" t="s">
        <v>77</v>
      </c>
      <c r="C121" s="52"/>
      <c r="D121" s="52"/>
      <c r="E121" s="52"/>
      <c r="F121" s="52"/>
      <c r="G121" s="52"/>
      <c r="H121" s="53"/>
      <c r="I121" s="169"/>
    </row>
    <row r="122" spans="1:9" x14ac:dyDescent="0.25">
      <c r="A122" s="184"/>
      <c r="B122" s="67"/>
      <c r="C122" s="52"/>
      <c r="D122" s="52"/>
      <c r="E122" s="52"/>
      <c r="F122" s="52"/>
      <c r="G122" s="52"/>
      <c r="H122" s="53"/>
      <c r="I122" s="169"/>
    </row>
    <row r="123" spans="1:9" ht="29.25" customHeight="1" x14ac:dyDescent="0.25">
      <c r="A123" s="185"/>
      <c r="B123" s="67" t="s">
        <v>189</v>
      </c>
      <c r="C123" s="52"/>
      <c r="D123" s="41"/>
      <c r="E123" s="52"/>
      <c r="F123" s="52"/>
      <c r="G123" s="52"/>
      <c r="H123" s="53"/>
      <c r="I123" s="169"/>
    </row>
    <row r="124" spans="1:9" x14ac:dyDescent="0.25">
      <c r="A124" s="184"/>
      <c r="B124" s="129" t="s">
        <v>78</v>
      </c>
      <c r="C124" s="125"/>
      <c r="D124" s="42">
        <v>0</v>
      </c>
      <c r="E124" s="52"/>
      <c r="F124" s="52"/>
      <c r="G124" s="52"/>
      <c r="H124" s="53"/>
      <c r="I124" s="169"/>
    </row>
    <row r="125" spans="1:9" x14ac:dyDescent="0.25">
      <c r="A125" s="184"/>
      <c r="B125" s="129" t="s">
        <v>79</v>
      </c>
      <c r="C125" s="125"/>
      <c r="D125" s="42">
        <v>0</v>
      </c>
      <c r="E125" s="52"/>
      <c r="F125" s="52"/>
      <c r="G125" s="52"/>
      <c r="H125" s="53"/>
      <c r="I125" s="169"/>
    </row>
    <row r="126" spans="1:9" x14ac:dyDescent="0.25">
      <c r="A126" s="184"/>
      <c r="B126" s="67" t="s">
        <v>80</v>
      </c>
      <c r="C126" s="125"/>
      <c r="D126" s="42">
        <v>0</v>
      </c>
      <c r="E126" s="52"/>
      <c r="F126" s="52"/>
      <c r="G126" s="52"/>
      <c r="H126" s="53"/>
      <c r="I126" s="169"/>
    </row>
    <row r="127" spans="1:9" x14ac:dyDescent="0.25">
      <c r="A127" s="184"/>
      <c r="B127" s="129" t="s">
        <v>188</v>
      </c>
      <c r="C127" s="125"/>
      <c r="D127" s="41">
        <v>0</v>
      </c>
      <c r="E127" s="52"/>
      <c r="F127" s="52"/>
      <c r="G127" s="52"/>
      <c r="H127" s="53"/>
      <c r="I127" s="169"/>
    </row>
    <row r="128" spans="1:9" x14ac:dyDescent="0.25">
      <c r="A128" s="184"/>
      <c r="B128" s="51"/>
      <c r="C128" s="52"/>
      <c r="D128" s="52"/>
      <c r="E128" s="52"/>
      <c r="F128" s="52"/>
      <c r="G128" s="52"/>
      <c r="H128" s="53"/>
      <c r="I128" s="169"/>
    </row>
    <row r="129" spans="1:9" x14ac:dyDescent="0.25">
      <c r="A129" s="184"/>
      <c r="B129" s="121" t="s">
        <v>46</v>
      </c>
      <c r="C129" s="122"/>
      <c r="D129" s="72" t="str">
        <f>IF($D$7="ristrutturazione importante di I livello",misura8_BS!C53,"no")</f>
        <v>no</v>
      </c>
      <c r="E129" s="52"/>
      <c r="F129" s="52"/>
      <c r="G129" s="52"/>
      <c r="H129" s="53"/>
      <c r="I129" s="169"/>
    </row>
    <row r="130" spans="1:9" ht="15.75" thickBot="1" x14ac:dyDescent="0.3">
      <c r="A130" s="186"/>
      <c r="B130" s="56" t="s">
        <v>47</v>
      </c>
      <c r="C130" s="57"/>
      <c r="D130" s="77">
        <f>IF(D129="sì",misura8_BS!D55,0)</f>
        <v>0</v>
      </c>
      <c r="E130" s="57" t="s">
        <v>34</v>
      </c>
      <c r="F130" s="57"/>
      <c r="G130" s="77">
        <f>IF(D129="sì",misura8_BS!B55,0)</f>
        <v>0</v>
      </c>
      <c r="H130" s="57" t="s">
        <v>35</v>
      </c>
      <c r="I130" s="170"/>
    </row>
    <row r="132" spans="1:9" ht="15.75" thickBot="1" x14ac:dyDescent="0.3">
      <c r="A132" s="33"/>
      <c r="C132" s="71"/>
      <c r="D132" s="71"/>
      <c r="E132" s="71"/>
      <c r="F132" s="71"/>
      <c r="G132" s="71"/>
      <c r="H132" s="71"/>
    </row>
    <row r="133" spans="1:9" ht="20.25" thickTop="1" thickBot="1" x14ac:dyDescent="0.35">
      <c r="A133" s="187" t="s">
        <v>82</v>
      </c>
      <c r="B133" s="163" t="s">
        <v>83</v>
      </c>
      <c r="C133" s="163"/>
      <c r="D133" s="163"/>
      <c r="E133" s="163"/>
      <c r="F133" s="163"/>
      <c r="G133" s="163"/>
      <c r="H133" s="163"/>
      <c r="I133" s="168"/>
    </row>
    <row r="134" spans="1:9" ht="15.75" thickTop="1" x14ac:dyDescent="0.25">
      <c r="A134" s="188"/>
      <c r="B134" s="82"/>
      <c r="C134" s="70"/>
      <c r="D134" s="70"/>
      <c r="E134" s="70"/>
      <c r="F134" s="70"/>
      <c r="G134" s="70"/>
      <c r="H134" s="70"/>
      <c r="I134" s="169"/>
    </row>
    <row r="135" spans="1:9" ht="15.75" thickBot="1" x14ac:dyDescent="0.3">
      <c r="A135" s="188"/>
      <c r="I135" s="169"/>
    </row>
    <row r="136" spans="1:9" ht="15.75" thickBot="1" x14ac:dyDescent="0.3">
      <c r="A136" s="188"/>
      <c r="B136" s="199" t="s">
        <v>186</v>
      </c>
      <c r="C136" s="199"/>
      <c r="D136" s="199"/>
      <c r="E136" s="199"/>
      <c r="F136" s="199"/>
      <c r="G136" s="199"/>
      <c r="H136" s="199"/>
      <c r="I136" s="169"/>
    </row>
    <row r="137" spans="1:9" x14ac:dyDescent="0.25">
      <c r="A137" s="188"/>
      <c r="B137" s="83"/>
      <c r="C137" s="52"/>
      <c r="D137" s="52"/>
      <c r="E137" s="52"/>
      <c r="F137" s="52"/>
      <c r="G137" s="52"/>
      <c r="H137" s="52"/>
      <c r="I137" s="169"/>
    </row>
    <row r="138" spans="1:9" x14ac:dyDescent="0.25">
      <c r="A138" s="188"/>
      <c r="B138" s="139" t="s">
        <v>84</v>
      </c>
      <c r="C138" s="52"/>
      <c r="D138" s="76" t="str">
        <f>IF($D$7="ristrutturazione importante di I livello",(D130+D95+D80+D73+D61+D55+D41),"")</f>
        <v/>
      </c>
      <c r="E138" s="52" t="s">
        <v>34</v>
      </c>
      <c r="F138" s="52"/>
      <c r="G138" s="76" t="str">
        <f>IF(D7="ristrutturazione importante di I livello",(G41+G55+G61+G73+G80+G95+G130),"")</f>
        <v/>
      </c>
      <c r="H138" s="52" t="s">
        <v>85</v>
      </c>
      <c r="I138" s="169"/>
    </row>
    <row r="139" spans="1:9" x14ac:dyDescent="0.25">
      <c r="A139" s="188"/>
      <c r="B139" s="84"/>
      <c r="C139" s="120"/>
      <c r="D139" s="52"/>
      <c r="E139" s="52"/>
      <c r="F139" s="52"/>
      <c r="G139" s="52"/>
      <c r="H139" s="52"/>
      <c r="I139" s="169"/>
    </row>
    <row r="140" spans="1:9" x14ac:dyDescent="0.25">
      <c r="A140" s="188"/>
      <c r="B140" s="140" t="s">
        <v>86</v>
      </c>
      <c r="C140" s="52"/>
      <c r="D140" s="76" t="str">
        <f>IF(D7="ristrutturazione importante di I livello",(misura1_BS!M4*0.15),"")</f>
        <v/>
      </c>
      <c r="E140" s="52" t="s">
        <v>34</v>
      </c>
      <c r="F140" s="52"/>
      <c r="G140" s="76" t="str">
        <f>IF(D7="ristrutturazione importante di I livello",(misura1_BS!M4*D9*0.15),"")</f>
        <v/>
      </c>
      <c r="H140" s="52" t="s">
        <v>85</v>
      </c>
      <c r="I140" s="169"/>
    </row>
    <row r="141" spans="1:9" ht="15.75" thickBot="1" x14ac:dyDescent="0.3">
      <c r="A141" s="188"/>
      <c r="B141" s="127"/>
      <c r="C141" s="120"/>
      <c r="D141" s="52"/>
      <c r="E141" s="52"/>
      <c r="F141" s="52"/>
      <c r="G141" s="52"/>
      <c r="H141" s="52"/>
      <c r="I141" s="169"/>
    </row>
    <row r="142" spans="1:9" ht="15.75" thickBot="1" x14ac:dyDescent="0.3">
      <c r="A142" s="188"/>
      <c r="B142" s="85" t="s">
        <v>87</v>
      </c>
      <c r="C142" s="52"/>
      <c r="D142" s="102" t="str">
        <f>IF(D7="ristrutturazione importante di I livello",IF(AND(D138&gt;=D140,D140&lt;&gt;0),"sì","no"),"")</f>
        <v/>
      </c>
      <c r="E142" s="52"/>
      <c r="F142" s="52"/>
      <c r="G142" s="52"/>
      <c r="H142" s="52"/>
      <c r="I142" s="169"/>
    </row>
    <row r="143" spans="1:9" x14ac:dyDescent="0.25">
      <c r="A143" s="188"/>
      <c r="B143" s="127"/>
      <c r="C143" s="120"/>
      <c r="D143" s="52"/>
      <c r="E143" s="52"/>
      <c r="F143" s="52"/>
      <c r="G143" s="52"/>
      <c r="H143" s="52"/>
      <c r="I143" s="169"/>
    </row>
    <row r="144" spans="1:9" x14ac:dyDescent="0.25">
      <c r="A144" s="188"/>
      <c r="B144" s="160"/>
      <c r="C144" s="52"/>
      <c r="D144" s="69"/>
      <c r="E144" s="52"/>
      <c r="F144" s="60"/>
      <c r="G144" s="69"/>
      <c r="H144" s="52"/>
      <c r="I144" s="169"/>
    </row>
    <row r="145" spans="1:12" x14ac:dyDescent="0.25">
      <c r="A145" s="188"/>
      <c r="B145" s="83"/>
      <c r="C145" s="52"/>
      <c r="D145" s="52"/>
      <c r="E145" s="52"/>
      <c r="F145" s="52"/>
      <c r="G145" s="52"/>
      <c r="H145" s="52"/>
      <c r="I145" s="169"/>
    </row>
    <row r="146" spans="1:12" ht="15.75" thickBot="1" x14ac:dyDescent="0.3">
      <c r="A146" s="188"/>
      <c r="B146" s="83"/>
      <c r="C146" s="52"/>
      <c r="D146" s="52"/>
      <c r="E146" s="52"/>
      <c r="F146" s="52"/>
      <c r="G146" s="52"/>
      <c r="H146" s="52"/>
      <c r="I146" s="169"/>
    </row>
    <row r="147" spans="1:12" ht="18" customHeight="1" thickBot="1" x14ac:dyDescent="0.3">
      <c r="A147" s="188"/>
      <c r="B147" s="200" t="s">
        <v>88</v>
      </c>
      <c r="C147" s="200"/>
      <c r="D147" s="200"/>
      <c r="E147" s="200"/>
      <c r="F147" s="200"/>
      <c r="G147" s="200"/>
      <c r="H147" s="200"/>
      <c r="I147" s="169"/>
      <c r="L147" s="2"/>
    </row>
    <row r="148" spans="1:12" x14ac:dyDescent="0.25">
      <c r="A148" s="188"/>
      <c r="B148" s="83"/>
      <c r="C148" s="52"/>
      <c r="D148" s="52"/>
      <c r="E148" s="52"/>
      <c r="F148" s="52"/>
      <c r="G148" s="52"/>
      <c r="H148" s="52"/>
      <c r="I148" s="169"/>
    </row>
    <row r="149" spans="1:12" x14ac:dyDescent="0.25">
      <c r="A149" s="188"/>
      <c r="B149" s="139" t="s">
        <v>89</v>
      </c>
      <c r="C149" s="52"/>
      <c r="D149" s="76" t="str">
        <f>IF($D$7="nuova costruzione o ristrutturazione urbanistica o ristrutturazione edilizia con demolizione e ricostruzione",(D44-D55-D61-D73-D80-D119),"")</f>
        <v/>
      </c>
      <c r="E149" s="52" t="s">
        <v>34</v>
      </c>
      <c r="F149" s="52"/>
      <c r="G149" s="76" t="str">
        <f>IF($D$7="nuova costruzione o ristrutturazione urbanistica o ristrutturazione edilizia con demolizione e ricostruzione",(G44-G55-G61-G73-G95-G119),"")</f>
        <v/>
      </c>
      <c r="H149" s="52" t="s">
        <v>85</v>
      </c>
      <c r="I149" s="169"/>
    </row>
    <row r="150" spans="1:12" ht="15.75" thickBot="1" x14ac:dyDescent="0.3">
      <c r="A150" s="188"/>
      <c r="B150" s="83"/>
      <c r="C150" s="52"/>
      <c r="D150" s="52"/>
      <c r="E150" s="52"/>
      <c r="F150" s="52"/>
      <c r="G150" s="52"/>
      <c r="H150" s="52"/>
      <c r="I150" s="169"/>
    </row>
    <row r="151" spans="1:12" ht="20.25" customHeight="1" thickBot="1" x14ac:dyDescent="0.3">
      <c r="A151" s="188"/>
      <c r="B151" s="130" t="s">
        <v>90</v>
      </c>
      <c r="C151" s="122"/>
      <c r="D151" s="102" t="str">
        <f>IF(D7="nuova costruzione o ristrutturazione urbanistica o ristrutturazione edilizia con demolizione e ricostruzione",IF(D149&lt;=0,"sì","no"),"")</f>
        <v/>
      </c>
      <c r="E151" s="52"/>
      <c r="F151" s="52"/>
      <c r="G151" s="52"/>
      <c r="H151" s="52"/>
      <c r="I151" s="169"/>
    </row>
    <row r="152" spans="1:12" ht="21.75" thickBot="1" x14ac:dyDescent="0.4">
      <c r="A152" s="189"/>
      <c r="B152" s="147"/>
      <c r="C152" s="52"/>
      <c r="D152" s="57"/>
      <c r="E152" s="57"/>
      <c r="F152" s="57"/>
      <c r="G152" s="57"/>
      <c r="H152" s="148"/>
      <c r="I152" s="170"/>
    </row>
    <row r="153" spans="1:12" x14ac:dyDescent="0.25">
      <c r="C153" s="28"/>
      <c r="D153" s="25"/>
      <c r="L153" s="2"/>
    </row>
    <row r="156" spans="1:12" x14ac:dyDescent="0.25">
      <c r="J156" s="6"/>
    </row>
    <row r="158" spans="1:12" x14ac:dyDescent="0.25">
      <c r="D158" s="6"/>
      <c r="J158" s="6"/>
    </row>
    <row r="164" spans="10:10" x14ac:dyDescent="0.25">
      <c r="J164" s="2"/>
    </row>
  </sheetData>
  <sheetProtection algorithmName="SHA-512" hashValue="N08QsRsLF2UNh3GjGzjKOyU2dHWCfYE1PWic1wudXrBMkift7XEPfhxRoeIyyzrIM4PPq2f8Yz2+2VYT4Rw5wA==" saltValue="66AYLZA0M8ly74cioAxO1g==" spinCount="100000" sheet="1" objects="1" scenarios="1"/>
  <mergeCells count="29">
    <mergeCell ref="A133:A152"/>
    <mergeCell ref="I133:I152"/>
    <mergeCell ref="B13:H13"/>
    <mergeCell ref="B4:H4"/>
    <mergeCell ref="I5:I11"/>
    <mergeCell ref="A5:A11"/>
    <mergeCell ref="B136:H136"/>
    <mergeCell ref="B147:H147"/>
    <mergeCell ref="I47:I55"/>
    <mergeCell ref="A14:A35"/>
    <mergeCell ref="A36:A45"/>
    <mergeCell ref="A47:A55"/>
    <mergeCell ref="A57:A61"/>
    <mergeCell ref="A65:A73"/>
    <mergeCell ref="A76:A80"/>
    <mergeCell ref="A83:A95"/>
    <mergeCell ref="B1:H1"/>
    <mergeCell ref="B2:H2"/>
    <mergeCell ref="A99:A130"/>
    <mergeCell ref="I57:I61"/>
    <mergeCell ref="I65:I73"/>
    <mergeCell ref="I76:I80"/>
    <mergeCell ref="I83:I95"/>
    <mergeCell ref="B133:H133"/>
    <mergeCell ref="I36:I45"/>
    <mergeCell ref="I14:I35"/>
    <mergeCell ref="I99:I130"/>
    <mergeCell ref="B36:H36"/>
    <mergeCell ref="B43:H43"/>
  </mergeCells>
  <phoneticPr fontId="5" type="noConversion"/>
  <conditionalFormatting sqref="D54 D72 D94 D79 D129">
    <cfRule type="cellIs" dxfId="8" priority="29" stopIfTrue="1" operator="equal">
      <formula>"no"</formula>
    </cfRule>
    <cfRule type="cellIs" dxfId="7" priority="30" stopIfTrue="1" operator="equal">
      <formula>"sì"</formula>
    </cfRule>
  </conditionalFormatting>
  <conditionalFormatting sqref="J33">
    <cfRule type="cellIs" dxfId="6" priority="31" stopIfTrue="1" operator="equal">
      <formula>s</formula>
    </cfRule>
  </conditionalFormatting>
  <conditionalFormatting sqref="D142">
    <cfRule type="cellIs" dxfId="5" priority="21" stopIfTrue="1" operator="equal">
      <formula>"no"</formula>
    </cfRule>
    <cfRule type="cellIs" dxfId="4" priority="22" stopIfTrue="1" operator="equal">
      <formula>"sì"</formula>
    </cfRule>
  </conditionalFormatting>
  <conditionalFormatting sqref="D151">
    <cfRule type="cellIs" dxfId="3" priority="5" stopIfTrue="1" operator="equal">
      <formula>"no"</formula>
    </cfRule>
    <cfRule type="cellIs" dxfId="2" priority="6" stopIfTrue="1" operator="equal">
      <formula>"sì"</formula>
    </cfRule>
  </conditionalFormatting>
  <conditionalFormatting sqref="D118">
    <cfRule type="cellIs" dxfId="1" priority="1" stopIfTrue="1" operator="equal">
      <formula>"no"</formula>
    </cfRule>
    <cfRule type="cellIs" dxfId="0" priority="2" stopIfTrue="1" operator="equal">
      <formula>"sì"</formula>
    </cfRule>
  </conditionalFormatting>
  <dataValidations count="2">
    <dataValidation type="list" allowBlank="1" showInputMessage="1" showErrorMessage="1" prompt="Selezionare il tipo intervento" sqref="D7">
      <formula1>$L$3:$L$6</formula1>
    </dataValidation>
    <dataValidation type="list" allowBlank="1" showInputMessage="1" showErrorMessage="1" sqref="D77 D123">
      <formula1>$L$7:$L$9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27"/>
  <sheetViews>
    <sheetView zoomScale="85" workbookViewId="0">
      <selection activeCell="M5" sqref="M5"/>
    </sheetView>
  </sheetViews>
  <sheetFormatPr defaultRowHeight="15" x14ac:dyDescent="0.25"/>
  <cols>
    <col min="4" max="4" width="9.7109375" bestFit="1" customWidth="1"/>
    <col min="12" max="12" width="62.5703125" customWidth="1"/>
    <col min="13" max="13" width="25.28515625" customWidth="1"/>
    <col min="14" max="14" width="4.7109375" customWidth="1"/>
    <col min="15" max="15" width="4.85546875" customWidth="1"/>
    <col min="16" max="16" width="4.42578125" customWidth="1"/>
    <col min="17" max="17" width="10.140625" bestFit="1" customWidth="1"/>
    <col min="19" max="19" width="18.140625" customWidth="1"/>
  </cols>
  <sheetData>
    <row r="4" spans="1:20" ht="16.5" customHeight="1" x14ac:dyDescent="0.25">
      <c r="A4" t="s">
        <v>91</v>
      </c>
      <c r="C4">
        <v>1</v>
      </c>
      <c r="E4" s="20" t="s">
        <v>92</v>
      </c>
      <c r="L4" s="2" t="s">
        <v>93</v>
      </c>
      <c r="M4" t="str">
        <f>IF(dati!D9=0,"n.d.",(dati!D28*misura1_BS!S12+dati!D29*misura1_BS!S13+dati!D30*misura1_BS!S14+dati!D31*misura1_BS!S15+dati!D32*misura1_BS!S16+dati!D33*misura1_BS!S17+dati!D34*misura1_BS!S18)/dati!D9)</f>
        <v>n.d.</v>
      </c>
      <c r="N4" t="s">
        <v>94</v>
      </c>
      <c r="Q4" s="5"/>
    </row>
    <row r="5" spans="1:20" x14ac:dyDescent="0.25">
      <c r="L5" t="s">
        <v>95</v>
      </c>
      <c r="M5" t="str">
        <f>IF(dati!D9=0,"n.d.",(dati!D18*misura1_BS!S12+dati!D19*misura1_BS!S13+dati!D20*misura1_BS!S14+dati!D21*misura1_BS!S15+dati!D22*misura1_BS!S16+dati!D23*misura1_BS!S17+dati!D24*misura1_BS!S18)/dati!D9)</f>
        <v>n.d.</v>
      </c>
      <c r="N5" t="s">
        <v>94</v>
      </c>
    </row>
    <row r="9" spans="1:20" x14ac:dyDescent="0.25">
      <c r="A9" t="s">
        <v>96</v>
      </c>
    </row>
    <row r="10" spans="1:20" x14ac:dyDescent="0.25">
      <c r="A10" t="s">
        <v>97</v>
      </c>
      <c r="D10" s="1" t="str">
        <f>IF(dati!D9=0,"n.d.",(M4-M5)*dati!D9)</f>
        <v>n.d.</v>
      </c>
      <c r="E10" t="s">
        <v>98</v>
      </c>
    </row>
    <row r="12" spans="1:20" x14ac:dyDescent="0.25">
      <c r="A12" t="s">
        <v>99</v>
      </c>
      <c r="D12" s="1" t="str">
        <f>IF(dati!D9=0,"n.d.",D10/dati!D9)</f>
        <v>n.d.</v>
      </c>
      <c r="E12" t="s">
        <v>94</v>
      </c>
      <c r="Q12" t="s">
        <v>22</v>
      </c>
      <c r="S12">
        <v>0.19980000000000001</v>
      </c>
      <c r="T12" t="s">
        <v>100</v>
      </c>
    </row>
    <row r="13" spans="1:20" x14ac:dyDescent="0.25">
      <c r="Q13" t="s">
        <v>24</v>
      </c>
      <c r="S13">
        <v>0.22539999999999999</v>
      </c>
      <c r="T13" t="s">
        <v>100</v>
      </c>
    </row>
    <row r="14" spans="1:20" x14ac:dyDescent="0.25">
      <c r="Q14" t="s">
        <v>25</v>
      </c>
      <c r="S14">
        <v>0.26419999999999999</v>
      </c>
      <c r="T14" t="s">
        <v>100</v>
      </c>
    </row>
    <row r="15" spans="1:20" x14ac:dyDescent="0.25">
      <c r="Q15" t="s">
        <v>101</v>
      </c>
      <c r="S15">
        <v>0.43319999999999997</v>
      </c>
      <c r="T15" t="s">
        <v>100</v>
      </c>
    </row>
    <row r="16" spans="1:20" x14ac:dyDescent="0.25">
      <c r="Q16" t="s">
        <v>27</v>
      </c>
      <c r="S16">
        <v>0.107</v>
      </c>
      <c r="T16" t="s">
        <v>100</v>
      </c>
    </row>
    <row r="17" spans="17:20" x14ac:dyDescent="0.25">
      <c r="Q17" t="s">
        <v>28</v>
      </c>
      <c r="S17">
        <v>0.16880000000000001</v>
      </c>
      <c r="T17" t="s">
        <v>100</v>
      </c>
    </row>
    <row r="18" spans="17:20" x14ac:dyDescent="0.25">
      <c r="Q18" t="s">
        <v>29</v>
      </c>
      <c r="S18">
        <v>0</v>
      </c>
      <c r="T18" t="s">
        <v>100</v>
      </c>
    </row>
    <row r="27" spans="17:20" x14ac:dyDescent="0.25">
      <c r="Q27" t="s">
        <v>102</v>
      </c>
      <c r="T27">
        <v>0.107</v>
      </c>
    </row>
  </sheetData>
  <phoneticPr fontId="5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1"/>
  <sheetViews>
    <sheetView zoomScale="85" workbookViewId="0">
      <selection activeCell="M24" sqref="M24"/>
    </sheetView>
  </sheetViews>
  <sheetFormatPr defaultRowHeight="15" x14ac:dyDescent="0.25"/>
  <cols>
    <col min="1" max="1" width="12.42578125" customWidth="1"/>
    <col min="3" max="3" width="5" customWidth="1"/>
    <col min="4" max="4" width="11.85546875" customWidth="1"/>
    <col min="17" max="17" width="13" customWidth="1"/>
  </cols>
  <sheetData>
    <row r="2" spans="1:18" x14ac:dyDescent="0.25">
      <c r="A2" t="s">
        <v>103</v>
      </c>
      <c r="C2">
        <v>2</v>
      </c>
      <c r="E2" s="11" t="s">
        <v>104</v>
      </c>
      <c r="L2" t="s">
        <v>105</v>
      </c>
      <c r="Q2">
        <f>dati!D51</f>
        <v>0</v>
      </c>
      <c r="R2" t="s">
        <v>15</v>
      </c>
    </row>
    <row r="3" spans="1:18" x14ac:dyDescent="0.25">
      <c r="L3" t="s">
        <v>106</v>
      </c>
      <c r="Q3">
        <f>dati!D49*0.2</f>
        <v>0</v>
      </c>
      <c r="R3" t="s">
        <v>15</v>
      </c>
    </row>
    <row r="4" spans="1:18" x14ac:dyDescent="0.25">
      <c r="L4" t="s">
        <v>45</v>
      </c>
      <c r="Q4">
        <f>dati!D52</f>
        <v>0</v>
      </c>
    </row>
    <row r="16" spans="1:18" x14ac:dyDescent="0.25">
      <c r="A16" t="s">
        <v>97</v>
      </c>
      <c r="D16" s="1">
        <f>Q2*Q16+Q4*Q17</f>
        <v>0</v>
      </c>
      <c r="E16" t="s">
        <v>107</v>
      </c>
      <c r="L16" t="s">
        <v>108</v>
      </c>
      <c r="Q16">
        <v>6</v>
      </c>
      <c r="R16" t="s">
        <v>109</v>
      </c>
    </row>
    <row r="17" spans="1:18" x14ac:dyDescent="0.25">
      <c r="L17" t="s">
        <v>110</v>
      </c>
      <c r="Q17">
        <v>50</v>
      </c>
      <c r="R17" t="s">
        <v>111</v>
      </c>
    </row>
    <row r="18" spans="1:18" x14ac:dyDescent="0.25">
      <c r="A18" t="s">
        <v>97</v>
      </c>
      <c r="D18" s="3" t="str">
        <f>IF(dati!D9=0,"n.d.",D16/dati!D9)</f>
        <v>n.d.</v>
      </c>
      <c r="E18" t="s">
        <v>94</v>
      </c>
    </row>
    <row r="21" spans="1:18" x14ac:dyDescent="0.25">
      <c r="A21" t="s">
        <v>112</v>
      </c>
      <c r="K21" s="1" t="str">
        <f>IF(Q3&gt;0,IF(Q2&gt;0,IF(Q2&gt;=Q3,"sì","no"),"no"),"no")</f>
        <v>no</v>
      </c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6"/>
  <sheetViews>
    <sheetView zoomScale="85" workbookViewId="0">
      <selection activeCell="Q23" sqref="Q23"/>
    </sheetView>
  </sheetViews>
  <sheetFormatPr defaultRowHeight="15" x14ac:dyDescent="0.25"/>
  <cols>
    <col min="16" max="16" width="15.85546875" customWidth="1"/>
    <col min="20" max="20" width="12" bestFit="1" customWidth="1"/>
  </cols>
  <sheetData>
    <row r="2" spans="1:18" x14ac:dyDescent="0.25">
      <c r="A2" t="s">
        <v>113</v>
      </c>
      <c r="C2" s="25">
        <v>3</v>
      </c>
      <c r="D2" s="25"/>
      <c r="E2" s="25" t="s">
        <v>114</v>
      </c>
      <c r="F2" s="25"/>
      <c r="G2" s="25"/>
      <c r="H2" s="25"/>
      <c r="L2" t="s">
        <v>115</v>
      </c>
      <c r="Q2">
        <f>dati!D59</f>
        <v>0</v>
      </c>
      <c r="R2" t="s">
        <v>50</v>
      </c>
    </row>
    <row r="14" spans="1:18" x14ac:dyDescent="0.25">
      <c r="A14" t="s">
        <v>97</v>
      </c>
      <c r="D14" s="1">
        <f>(Q2*Q14*Q16)</f>
        <v>0</v>
      </c>
      <c r="E14" t="s">
        <v>116</v>
      </c>
      <c r="L14" t="s">
        <v>117</v>
      </c>
      <c r="Q14">
        <f>misura1_BS!S15</f>
        <v>0.43319999999999997</v>
      </c>
      <c r="R14" t="s">
        <v>118</v>
      </c>
    </row>
    <row r="16" spans="1:18" x14ac:dyDescent="0.25">
      <c r="A16" t="s">
        <v>97</v>
      </c>
      <c r="D16" s="3" t="str">
        <f>IF(dati!D9=0,"n.d.",D14/dati!D9)</f>
        <v>n.d.</v>
      </c>
      <c r="E16" t="s">
        <v>94</v>
      </c>
      <c r="L16" t="s">
        <v>119</v>
      </c>
      <c r="Q16">
        <v>0.53</v>
      </c>
      <c r="R16" t="s">
        <v>120</v>
      </c>
    </row>
  </sheetData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V25"/>
  <sheetViews>
    <sheetView zoomScale="85" workbookViewId="0">
      <selection activeCell="D14" sqref="D14"/>
    </sheetView>
  </sheetViews>
  <sheetFormatPr defaultRowHeight="15" x14ac:dyDescent="0.25"/>
  <cols>
    <col min="12" max="12" width="57.7109375" customWidth="1"/>
    <col min="13" max="13" width="4.85546875" customWidth="1"/>
    <col min="14" max="14" width="4.7109375" customWidth="1"/>
    <col min="15" max="15" width="4.85546875" customWidth="1"/>
    <col min="16" max="16" width="8" bestFit="1" customWidth="1"/>
    <col min="17" max="17" width="10.85546875" customWidth="1"/>
    <col min="21" max="21" width="29.85546875" bestFit="1" customWidth="1"/>
    <col min="22" max="22" width="40.42578125" customWidth="1"/>
  </cols>
  <sheetData>
    <row r="4" spans="1:22" ht="45.75" thickBot="1" x14ac:dyDescent="0.3">
      <c r="A4" t="s">
        <v>103</v>
      </c>
      <c r="C4" s="25">
        <v>4</v>
      </c>
      <c r="E4" s="25" t="s">
        <v>121</v>
      </c>
      <c r="L4" s="2" t="s">
        <v>122</v>
      </c>
      <c r="P4">
        <f>dati!D67</f>
        <v>0</v>
      </c>
      <c r="Q4" s="4" t="s">
        <v>53</v>
      </c>
      <c r="U4" s="12"/>
    </row>
    <row r="5" spans="1:22" ht="29.25" thickBot="1" x14ac:dyDescent="0.3">
      <c r="U5" s="13" t="s">
        <v>123</v>
      </c>
      <c r="V5" s="14" t="s">
        <v>124</v>
      </c>
    </row>
    <row r="6" spans="1:22" ht="30.75" thickBot="1" x14ac:dyDescent="0.3">
      <c r="L6" s="2" t="s">
        <v>54</v>
      </c>
      <c r="P6">
        <f>dati!D68</f>
        <v>0</v>
      </c>
      <c r="Q6" s="4" t="s">
        <v>53</v>
      </c>
      <c r="U6" s="15" t="s">
        <v>125</v>
      </c>
      <c r="V6" s="16" t="s">
        <v>126</v>
      </c>
    </row>
    <row r="7" spans="1:22" ht="15.75" thickBot="1" x14ac:dyDescent="0.3">
      <c r="U7" s="15" t="s">
        <v>127</v>
      </c>
      <c r="V7" s="16" t="s">
        <v>128</v>
      </c>
    </row>
    <row r="8" spans="1:22" ht="15.75" thickBot="1" x14ac:dyDescent="0.3">
      <c r="L8" t="s">
        <v>55</v>
      </c>
      <c r="P8">
        <f>P4*0.2</f>
        <v>0</v>
      </c>
      <c r="Q8" s="4" t="s">
        <v>53</v>
      </c>
      <c r="U8" s="15" t="s">
        <v>129</v>
      </c>
      <c r="V8" s="16" t="s">
        <v>128</v>
      </c>
    </row>
    <row r="9" spans="1:22" ht="15.75" thickBot="1" x14ac:dyDescent="0.3">
      <c r="U9" s="15" t="s">
        <v>130</v>
      </c>
      <c r="V9" s="16" t="s">
        <v>131</v>
      </c>
    </row>
    <row r="10" spans="1:22" x14ac:dyDescent="0.25">
      <c r="L10" t="s">
        <v>56</v>
      </c>
      <c r="P10">
        <f>P4-P6</f>
        <v>0</v>
      </c>
      <c r="Q10" s="4" t="s">
        <v>53</v>
      </c>
    </row>
    <row r="11" spans="1:22" ht="15.75" thickBot="1" x14ac:dyDescent="0.3">
      <c r="U11" s="12" t="s">
        <v>132</v>
      </c>
    </row>
    <row r="12" spans="1:22" ht="29.25" thickBot="1" x14ac:dyDescent="0.3">
      <c r="U12" s="13" t="s">
        <v>133</v>
      </c>
      <c r="V12" s="14" t="s">
        <v>124</v>
      </c>
    </row>
    <row r="13" spans="1:22" ht="15.75" thickBot="1" x14ac:dyDescent="0.3">
      <c r="U13" s="15" t="s">
        <v>134</v>
      </c>
      <c r="V13" s="16" t="s">
        <v>126</v>
      </c>
    </row>
    <row r="14" spans="1:22" x14ac:dyDescent="0.25">
      <c r="A14" t="s">
        <v>97</v>
      </c>
      <c r="D14" s="1">
        <f>(P4-P6)*P21*(P14+P15)</f>
        <v>0</v>
      </c>
      <c r="E14" t="s">
        <v>116</v>
      </c>
      <c r="L14" t="s">
        <v>119</v>
      </c>
      <c r="P14">
        <v>0.53</v>
      </c>
      <c r="Q14" t="s">
        <v>120</v>
      </c>
      <c r="U14" s="217" t="s">
        <v>135</v>
      </c>
      <c r="V14" s="18" t="s">
        <v>136</v>
      </c>
    </row>
    <row r="15" spans="1:22" x14ac:dyDescent="0.25">
      <c r="L15" t="s">
        <v>137</v>
      </c>
      <c r="P15">
        <v>0.44</v>
      </c>
      <c r="Q15" t="s">
        <v>120</v>
      </c>
      <c r="U15" s="218"/>
      <c r="V15" s="18" t="s">
        <v>138</v>
      </c>
    </row>
    <row r="16" spans="1:22" ht="15.75" thickBot="1" x14ac:dyDescent="0.3">
      <c r="A16" t="s">
        <v>97</v>
      </c>
      <c r="D16" s="1" t="str">
        <f>IF(dati!D9=0,"n.d.",D14/dati!D9)</f>
        <v>n.d.</v>
      </c>
      <c r="E16" t="s">
        <v>109</v>
      </c>
      <c r="U16" s="219"/>
      <c r="V16" s="16"/>
    </row>
    <row r="21" spans="1:21" x14ac:dyDescent="0.25">
      <c r="L21" t="s">
        <v>117</v>
      </c>
      <c r="P21">
        <f>misura1_BS!S15</f>
        <v>0.43319999999999997</v>
      </c>
      <c r="Q21" t="s">
        <v>118</v>
      </c>
    </row>
    <row r="24" spans="1:21" x14ac:dyDescent="0.25">
      <c r="A24" t="s">
        <v>112</v>
      </c>
      <c r="K24" t="str">
        <f>IF(P4&gt;0,IF(P6&gt;0,IF(P10&gt;=P8,"sì","no"),"no"),"no")</f>
        <v>no</v>
      </c>
    </row>
    <row r="25" spans="1:21" x14ac:dyDescent="0.25">
      <c r="U25" s="17"/>
    </row>
  </sheetData>
  <mergeCells count="1">
    <mergeCell ref="U14:U16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13"/>
  <sheetViews>
    <sheetView workbookViewId="0">
      <selection activeCell="D12" sqref="D12"/>
    </sheetView>
  </sheetViews>
  <sheetFormatPr defaultRowHeight="15" x14ac:dyDescent="0.25"/>
  <cols>
    <col min="4" max="4" width="83" customWidth="1"/>
    <col min="12" max="12" width="36.42578125" customWidth="1"/>
    <col min="17" max="17" width="16" customWidth="1"/>
    <col min="19" max="19" width="21.85546875" customWidth="1"/>
  </cols>
  <sheetData>
    <row r="4" spans="1:20" x14ac:dyDescent="0.25">
      <c r="A4" t="s">
        <v>103</v>
      </c>
      <c r="C4" s="25">
        <v>5</v>
      </c>
      <c r="D4" s="25"/>
      <c r="E4" s="25" t="s">
        <v>139</v>
      </c>
      <c r="F4" s="25"/>
      <c r="M4" s="6"/>
    </row>
    <row r="5" spans="1:20" x14ac:dyDescent="0.25">
      <c r="M5" s="6"/>
    </row>
    <row r="6" spans="1:20" x14ac:dyDescent="0.25">
      <c r="A6" t="s">
        <v>140</v>
      </c>
      <c r="E6" s="6" t="str">
        <f>IF(dati!D77="","no",dati!D77)</f>
        <v>no</v>
      </c>
      <c r="I6" t="s">
        <v>141</v>
      </c>
      <c r="J6" s="19">
        <f>0.05</f>
        <v>0.05</v>
      </c>
      <c r="M6" s="6"/>
    </row>
    <row r="7" spans="1:20" x14ac:dyDescent="0.25">
      <c r="M7" s="6"/>
      <c r="P7" s="7"/>
      <c r="S7" s="7"/>
    </row>
    <row r="8" spans="1:20" x14ac:dyDescent="0.25">
      <c r="M8" s="6"/>
      <c r="P8" s="8"/>
      <c r="Q8" s="9"/>
      <c r="S8" s="8"/>
      <c r="T8" s="9"/>
    </row>
    <row r="9" spans="1:20" x14ac:dyDescent="0.25">
      <c r="M9" s="6"/>
      <c r="P9" s="8"/>
      <c r="Q9" s="8"/>
      <c r="S9" s="8"/>
      <c r="T9" s="8"/>
    </row>
    <row r="10" spans="1:20" x14ac:dyDescent="0.25">
      <c r="M10" s="6"/>
      <c r="P10" s="7"/>
      <c r="Q10" s="8"/>
      <c r="S10" s="7"/>
      <c r="T10" s="8"/>
    </row>
    <row r="11" spans="1:20" x14ac:dyDescent="0.25">
      <c r="M11" s="6"/>
      <c r="P11" s="7"/>
      <c r="Q11" s="8"/>
      <c r="S11" s="7"/>
      <c r="T11" s="8"/>
    </row>
    <row r="12" spans="1:20" x14ac:dyDescent="0.25">
      <c r="A12" t="s">
        <v>97</v>
      </c>
      <c r="D12" s="1" t="str">
        <f>IF(misura1_BS!M5="n.d.","n.d.",misura1_BS!M5*misura5_BS!J6)</f>
        <v>n.d.</v>
      </c>
      <c r="E12" t="s">
        <v>94</v>
      </c>
      <c r="P12" s="7"/>
      <c r="Q12" s="8"/>
      <c r="S12" s="10"/>
      <c r="T12" s="8"/>
    </row>
    <row r="13" spans="1:20" x14ac:dyDescent="0.25">
      <c r="P13" s="7"/>
      <c r="Q13" s="8"/>
      <c r="S13" s="7"/>
      <c r="T13" s="8"/>
    </row>
  </sheetData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2"/>
  <sheetViews>
    <sheetView workbookViewId="0">
      <selection activeCell="Q6" sqref="Q6"/>
    </sheetView>
  </sheetViews>
  <sheetFormatPr defaultRowHeight="15" x14ac:dyDescent="0.25"/>
  <cols>
    <col min="16" max="16" width="25.85546875" customWidth="1"/>
  </cols>
  <sheetData>
    <row r="2" spans="1:18" x14ac:dyDescent="0.25">
      <c r="A2" t="s">
        <v>113</v>
      </c>
      <c r="C2">
        <v>6</v>
      </c>
      <c r="E2" t="s">
        <v>142</v>
      </c>
      <c r="L2" t="s">
        <v>143</v>
      </c>
      <c r="Q2">
        <f>dati!D90</f>
        <v>0</v>
      </c>
      <c r="R2" t="s">
        <v>15</v>
      </c>
    </row>
    <row r="3" spans="1:18" x14ac:dyDescent="0.25">
      <c r="L3" t="s">
        <v>144</v>
      </c>
      <c r="Q3">
        <f>dati!D84*0.6</f>
        <v>0</v>
      </c>
      <c r="R3" t="s">
        <v>15</v>
      </c>
    </row>
    <row r="4" spans="1:18" x14ac:dyDescent="0.25">
      <c r="L4" t="s">
        <v>145</v>
      </c>
      <c r="Q4">
        <f>(Q8*0.08*dati!$D$9)/Q6</f>
        <v>0</v>
      </c>
      <c r="R4" t="s">
        <v>146</v>
      </c>
    </row>
    <row r="6" spans="1:18" x14ac:dyDescent="0.25">
      <c r="L6" t="s">
        <v>147</v>
      </c>
      <c r="Q6">
        <v>3</v>
      </c>
    </row>
    <row r="8" spans="1:18" x14ac:dyDescent="0.25">
      <c r="L8" t="s">
        <v>148</v>
      </c>
      <c r="Q8">
        <f>dati!D92</f>
        <v>0</v>
      </c>
      <c r="R8" t="s">
        <v>149</v>
      </c>
    </row>
    <row r="17" spans="1:18" x14ac:dyDescent="0.25">
      <c r="A17" t="s">
        <v>97</v>
      </c>
      <c r="D17" s="1">
        <f>Q4*Q17</f>
        <v>0</v>
      </c>
      <c r="E17" t="s">
        <v>98</v>
      </c>
      <c r="L17" t="s">
        <v>117</v>
      </c>
      <c r="Q17">
        <f>misura1_BS!S15</f>
        <v>0.43319999999999997</v>
      </c>
      <c r="R17" t="s">
        <v>118</v>
      </c>
    </row>
    <row r="19" spans="1:18" x14ac:dyDescent="0.25">
      <c r="A19" t="s">
        <v>97</v>
      </c>
      <c r="D19" s="3" t="str">
        <f>IF(dati!D9=0,"n.d.",D17/dati!$D$9)</f>
        <v>n.d.</v>
      </c>
      <c r="E19" t="s">
        <v>94</v>
      </c>
    </row>
    <row r="22" spans="1:18" x14ac:dyDescent="0.25">
      <c r="A22" t="s">
        <v>112</v>
      </c>
      <c r="K22" t="str">
        <f>IF(Q2&gt;0,IF(Q3&gt;0,IF(Q2&gt;=Q3,"sì","no"),"no"),"no")</f>
        <v>no</v>
      </c>
    </row>
  </sheetData>
  <phoneticPr fontId="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6158F8642F6AF4E9D77DF1F8D7F0B5D" ma:contentTypeVersion="2" ma:contentTypeDescription="Creare un nuovo documento." ma:contentTypeScope="" ma:versionID="50ad8f173610184dbf966623c3a1c6ab">
  <xsd:schema xmlns:xsd="http://www.w3.org/2001/XMLSchema" xmlns:xs="http://www.w3.org/2001/XMLSchema" xmlns:p="http://schemas.microsoft.com/office/2006/metadata/properties" xmlns:ns1="http://schemas.microsoft.com/sharepoint/v3" xmlns:ns2="35b96fcf-59d8-438c-a4eb-2c1b88d1ea6b" targetNamespace="http://schemas.microsoft.com/office/2006/metadata/properties" ma:root="true" ma:fieldsID="0d42e5fc09162ddb9bef81f8da9812b1" ns1:_="" ns2:_="">
    <xsd:import namespace="http://schemas.microsoft.com/sharepoint/v3"/>
    <xsd:import namespace="35b96fcf-59d8-438c-a4eb-2c1b88d1ea6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b96fcf-59d8-438c-a4eb-2c1b88d1ea6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B85B162-D3BA-4A66-8874-3185BF596EA2}"/>
</file>

<file path=customXml/itemProps2.xml><?xml version="1.0" encoding="utf-8"?>
<ds:datastoreItem xmlns:ds="http://schemas.openxmlformats.org/officeDocument/2006/customXml" ds:itemID="{EFB2E88C-D47C-4FE5-BEF1-DA20E4E94043}"/>
</file>

<file path=customXml/itemProps3.xml><?xml version="1.0" encoding="utf-8"?>
<ds:datastoreItem xmlns:ds="http://schemas.openxmlformats.org/officeDocument/2006/customXml" ds:itemID="{8452828F-5CFA-4A20-99FD-3BBB2E6310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10</vt:i4>
      </vt:variant>
      <vt:variant>
        <vt:lpstr>Intervalli denominati</vt:lpstr>
      </vt:variant>
      <vt:variant>
        <vt:i4>1</vt:i4>
      </vt:variant>
    </vt:vector>
  </HeadingPairs>
  <TitlesOfParts>
    <vt:vector size="11" baseType="lpstr">
      <vt:lpstr>Istruzioni</vt:lpstr>
      <vt:lpstr>Definizioni</vt:lpstr>
      <vt:lpstr>dati</vt:lpstr>
      <vt:lpstr>misura1_BS</vt:lpstr>
      <vt:lpstr>misura2_BS</vt:lpstr>
      <vt:lpstr>misura3_BS</vt:lpstr>
      <vt:lpstr>misura4_BS</vt:lpstr>
      <vt:lpstr>misura5_BS</vt:lpstr>
      <vt:lpstr>misura6_BS</vt:lpstr>
      <vt:lpstr>misura8_BS</vt:lpstr>
      <vt:lpstr>dati!_Hlk31123885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Mara</dc:creator>
  <cp:keywords/>
  <dc:description/>
  <cp:lastModifiedBy>Fumagalli Ilaria</cp:lastModifiedBy>
  <cp:revision/>
  <dcterms:created xsi:type="dcterms:W3CDTF">2019-02-25T09:51:44Z</dcterms:created>
  <dcterms:modified xsi:type="dcterms:W3CDTF">2022-06-16T12:04:48Z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0x01010056158F8642F6AF4E9D77DF1F8D7F0B5D</vt:lpwstr>
  </property>
</Properties>
</file>